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955" windowHeight="12315" tabRatio="592" activeTab="3"/>
  </bookViews>
  <sheets>
    <sheet name="IS-3rd Qtr2009" sheetId="1" r:id="rId1"/>
    <sheet name="BS-3rd Qtr2009" sheetId="2" r:id="rId2"/>
    <sheet name="CE-3rd Qtr2009" sheetId="3" r:id="rId3"/>
    <sheet name="CF-3rd Qtr2009" sheetId="4" r:id="rId4"/>
  </sheets>
  <definedNames>
    <definedName name="_xlnm.Print_Area" localSheetId="2">'CE-3rd Qtr2009'!$A$1:$Q$44</definedName>
    <definedName name="_xlnm.Print_Area" localSheetId="0">'IS-3rd Qtr2009'!$A$1:$AB$61</definedName>
    <definedName name="_xlnm.Print_Titles" localSheetId="3">'CF-3rd Qtr2009'!$1:$11</definedName>
  </definedNames>
  <calcPr fullCalcOnLoad="1"/>
</workbook>
</file>

<file path=xl/sharedStrings.xml><?xml version="1.0" encoding="utf-8"?>
<sst xmlns="http://schemas.openxmlformats.org/spreadsheetml/2006/main" count="301" uniqueCount="154">
  <si>
    <t>AS  AT</t>
  </si>
  <si>
    <t>CURRENT</t>
  </si>
  <si>
    <t>QUARTER</t>
  </si>
  <si>
    <t>RM'000</t>
  </si>
  <si>
    <t>Current Assets</t>
  </si>
  <si>
    <t>Current Liabilities</t>
  </si>
  <si>
    <t xml:space="preserve"> </t>
  </si>
  <si>
    <t>Shareholders' Funds</t>
  </si>
  <si>
    <t>Share Capital</t>
  </si>
  <si>
    <t>Reserves</t>
  </si>
  <si>
    <t>QUARTERLY  REPORT</t>
  </si>
  <si>
    <t>TO DATE</t>
  </si>
  <si>
    <t>Revenue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</si>
  <si>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</si>
  <si>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</si>
  <si>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</si>
  <si>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</si>
  <si>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</si>
  <si>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</si>
  <si>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Inventories</t>
  </si>
  <si>
    <t>Trade receivables</t>
  </si>
  <si>
    <t>Trade payables</t>
  </si>
  <si>
    <t>Other payables</t>
  </si>
  <si>
    <t>Deferred taxation</t>
  </si>
  <si>
    <t>Total</t>
  </si>
  <si>
    <t>ENDED</t>
  </si>
  <si>
    <t>CUMULATIVE</t>
  </si>
  <si>
    <t>Taxation</t>
  </si>
  <si>
    <t>AS AT</t>
  </si>
  <si>
    <t>Net cash used in investing activities</t>
  </si>
  <si>
    <t>Reserve</t>
  </si>
  <si>
    <t>Revaluation</t>
  </si>
  <si>
    <t>Retained</t>
  </si>
  <si>
    <t>Movements during</t>
  </si>
  <si>
    <t>Unaudited Condensed Consolidated Income Statements</t>
  </si>
  <si>
    <t>Non-Current Assets</t>
  </si>
  <si>
    <t>INDIVIDUAL QUARTER</t>
  </si>
  <si>
    <t>CUMULATIVE QUARTER</t>
  </si>
  <si>
    <t>(restated)</t>
  </si>
  <si>
    <t>31/07/03</t>
  </si>
  <si>
    <t>31/1/2003</t>
  </si>
  <si>
    <t>31/10/03</t>
  </si>
  <si>
    <t>Adjustments for non-cash items</t>
  </si>
  <si>
    <t>Adjustment for non-operation expenses</t>
  </si>
  <si>
    <t>EPS (sen)</t>
  </si>
  <si>
    <t>Total Net Assets</t>
  </si>
  <si>
    <t>Unaudited Condensed Consolidated Balance Sheet</t>
  </si>
  <si>
    <t>CORRESPONDING</t>
  </si>
  <si>
    <t>Operating expenses</t>
  </si>
  <si>
    <t>Other operating income</t>
  </si>
  <si>
    <t>Finance costs</t>
  </si>
  <si>
    <t>Investing results</t>
  </si>
  <si>
    <t>Minority interest</t>
  </si>
  <si>
    <t>Short term borrowings</t>
  </si>
  <si>
    <t xml:space="preserve">Net Current Assets </t>
  </si>
  <si>
    <t>Share capital</t>
  </si>
  <si>
    <t>Share premium</t>
  </si>
  <si>
    <t>Revaluation reserve</t>
  </si>
  <si>
    <t>Retained profit</t>
  </si>
  <si>
    <t>Other long term liabilities</t>
  </si>
  <si>
    <t>Long term borrowings</t>
  </si>
  <si>
    <t>Minority interests</t>
  </si>
  <si>
    <t>Short term investments</t>
  </si>
  <si>
    <t>31/01/04</t>
  </si>
  <si>
    <t>30/04/03</t>
  </si>
  <si>
    <t>31/01/2004</t>
  </si>
  <si>
    <t>31/10/04</t>
  </si>
  <si>
    <t>31/10/02</t>
  </si>
  <si>
    <t>31/07/02</t>
  </si>
  <si>
    <t>30/04/02</t>
  </si>
  <si>
    <t>Prior year adjustment</t>
  </si>
  <si>
    <t>Balance as restated</t>
  </si>
  <si>
    <t>- Basic</t>
  </si>
  <si>
    <t>30/04/04</t>
  </si>
  <si>
    <t>31/07/04</t>
  </si>
  <si>
    <t>31/01/05</t>
  </si>
  <si>
    <t>For comparison purpose (INTERTNAL USE ONLY)</t>
  </si>
  <si>
    <t>(Audited)</t>
  </si>
  <si>
    <t>NOTE</t>
  </si>
  <si>
    <t>Other receivables</t>
  </si>
  <si>
    <t>Fixed deposits with a licence bank</t>
  </si>
  <si>
    <t>Cash and bank balances</t>
  </si>
  <si>
    <t>Lease payables</t>
  </si>
  <si>
    <t>| ------------------- Non - Distributable ------------------- |</t>
  </si>
  <si>
    <t>Distributable</t>
  </si>
  <si>
    <t xml:space="preserve">   interim financial statements)</t>
  </si>
  <si>
    <t>Premium</t>
  </si>
  <si>
    <t>Share</t>
  </si>
  <si>
    <t xml:space="preserve"> (The Condensed Consolidated Balance Sheet should be read in conjunction with the Annual Report for</t>
  </si>
  <si>
    <t>Unaudited Condensed Consolidated Statements of Changes in Equity</t>
  </si>
  <si>
    <t>Unaudited Condensed Consolidated Cash Flow Statement</t>
  </si>
  <si>
    <t xml:space="preserve"> (The Condensed Consolidated Cash Flow Statement should be read in conjunction with the Annual Report</t>
  </si>
  <si>
    <t>QUALITY  CONCRETE  HOLDINGS  BERHAD</t>
  </si>
  <si>
    <t xml:space="preserve">      QUALITY  CONCRETE  HOLDINGS  BERHAD</t>
  </si>
  <si>
    <t xml:space="preserve">                              QUALITY  CONCRETE  HOLDINGS  BERHAD</t>
  </si>
  <si>
    <t xml:space="preserve">       for the purpose of 3rd quarterly results ended 31/10/2004, the previously announcement figure will be used.</t>
  </si>
  <si>
    <t>Profit</t>
  </si>
  <si>
    <t>31/01/2005</t>
  </si>
  <si>
    <t xml:space="preserve">***  For 31/10/2003, the basis &amp; diluted no. of shares were wrongly calculated and therefore EPS is different. However, </t>
  </si>
  <si>
    <t>Land held for property development</t>
  </si>
  <si>
    <t>Property Development cost</t>
  </si>
  <si>
    <t>Tax payable</t>
  </si>
  <si>
    <t xml:space="preserve">                       QUALITY  CONCRETE  HOLDINGS  BERHAD</t>
  </si>
  <si>
    <t>Cash and cash equivalents at the beginning of the year</t>
  </si>
  <si>
    <t xml:space="preserve">        (The Condensed Consolidated Statements of Changes in Equity should be read in conjunction with the Annual Report for the financial year ended</t>
  </si>
  <si>
    <t>30/04/05</t>
  </si>
  <si>
    <t>31/07/05</t>
  </si>
  <si>
    <t>Profit from operations</t>
  </si>
  <si>
    <t>Operating profit before changes in working capital</t>
  </si>
  <si>
    <t xml:space="preserve"> (The Condensed Consolidated Income Statements should be read in conjunction with the Annual Report for the financial</t>
  </si>
  <si>
    <t>31/10/05</t>
  </si>
  <si>
    <t>Decrease in WIP/inventories/receivables/payables</t>
  </si>
  <si>
    <t>31/01/06</t>
  </si>
  <si>
    <t xml:space="preserve">Net Assets </t>
  </si>
  <si>
    <t>Net assets per share (RM)</t>
  </si>
  <si>
    <t>the year (cumulative)</t>
  </si>
  <si>
    <t>Capital &amp; Foreign exchange reserves</t>
  </si>
  <si>
    <t>Capital &amp;</t>
  </si>
  <si>
    <t>Foreign exchange</t>
  </si>
  <si>
    <t>Effect of exchange rate changes on cash and cash equivalents</t>
  </si>
  <si>
    <t>Net cash generated from/(used in)  financing activities</t>
  </si>
  <si>
    <t>Minority</t>
  </si>
  <si>
    <t>Interest</t>
  </si>
  <si>
    <t>Share of loss of associates</t>
  </si>
  <si>
    <t>Income tax assets</t>
  </si>
  <si>
    <t>At 1 February 2007</t>
  </si>
  <si>
    <t xml:space="preserve">   year ended  31 January  2008  and the accompanying explanatory notes attached to the interim financial statements)</t>
  </si>
  <si>
    <t>31/01/2008</t>
  </si>
  <si>
    <t xml:space="preserve">   the financial  year  ended  31 January  2008  and the  accompanying  explanatory  notes attached  to the </t>
  </si>
  <si>
    <t>At 1 February 2008</t>
  </si>
  <si>
    <t xml:space="preserve">           31 January 2008 and the accompanying explanatory notes attached to the interim financial statements)</t>
  </si>
  <si>
    <t xml:space="preserve">   for  the financial  year  ended  31 January  2008  and  the  accompanying  explanatory  notes attached to the </t>
  </si>
  <si>
    <t>Net cash generated from/(used in) operating activities</t>
  </si>
  <si>
    <t>Prepaid land lease payments</t>
  </si>
  <si>
    <t>Profit/(Loss) before taxation</t>
  </si>
  <si>
    <t>Cash and cash equivalents at the end of the period/year</t>
  </si>
  <si>
    <t>Net increase/(decrease) in cash and cash equivalents</t>
  </si>
  <si>
    <t>For the year ended 31 January 2009</t>
  </si>
  <si>
    <t>12 MONTHS</t>
  </si>
  <si>
    <t>12  MONTHS</t>
  </si>
  <si>
    <t>31/01/2009</t>
  </si>
  <si>
    <t>For the period ended 31 January 2009</t>
  </si>
  <si>
    <t>31/01/09</t>
  </si>
  <si>
    <t>31/01/08</t>
  </si>
  <si>
    <t>- Diluted</t>
  </si>
  <si>
    <t>As at 31 January 2009</t>
  </si>
  <si>
    <t>12 months</t>
  </si>
  <si>
    <t>ended 31 January  2008</t>
  </si>
  <si>
    <t>At 31 January 2009</t>
  </si>
  <si>
    <t>At 31 January 2008</t>
  </si>
  <si>
    <t>ended 31 January 2009</t>
  </si>
  <si>
    <t>(Loss)/Profit after taxation</t>
  </si>
  <si>
    <t>(Loss)/Profit before taxation</t>
  </si>
  <si>
    <t>Net (loss)/profit for the period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</si>
</sst>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  <numFmt numFmtId="196" formatCode="_ * #,##0.0_ ;_ * \-#,##0.0_ ;_ * &quot;-&quot;??_ ;_ @_ "/>
    <numFmt numFmtId="197" formatCode="_ * #,##0_ ;_ * \-#,##0_ ;_ * &quot;-&quot;??_ ;_ @_ "/>
    <numFmt numFmtId="198" formatCode="#,##0.0;[Red]\-#,##0.0"/>
    <numFmt numFmtId="199" formatCode="_(* #,##0.00000_);_(* \(#,##0.00000\);_(* &quot;-&quot;??_);_(@_)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#,##0.0;[Red]\(#,##0.0\)"/>
    <numFmt numFmtId="204" formatCode="_(* #,##0.0_);_(* \(#,##0.0\);_(* &quot;-&quot;?_);_(@_)"/>
    <numFmt numFmtId="205" formatCode="dd/mm/yyyy"/>
    <numFmt numFmtId="206" formatCode="_(* #,##0.00_);_(* \(#,##0.00\);_(* &quot;-&quot;_);_(@_)"/>
    <numFmt numFmtId="207" formatCode="_(* #,##0.00_);_(* \(#,##0.00\);_(* &quot;-&quot;????_);_(@_)"/>
  </numFmts>
  <fonts count="18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i/>
      <sz val="12"/>
      <name val="Book Antiqua"/>
      <family val="1"/>
    </font>
    <font>
      <sz val="7"/>
      <name val="Book Antiqua"/>
      <family val="1"/>
    </font>
    <font>
      <sz val="10"/>
      <color indexed="9"/>
      <name val="Book Antiqua"/>
      <family val="1"/>
    </font>
    <font>
      <sz val="10"/>
      <color indexed="9"/>
      <name val="Arial"/>
      <family val="0"/>
    </font>
    <font>
      <b/>
      <sz val="10"/>
      <color indexed="9"/>
      <name val="Book Antiqua"/>
      <family val="1"/>
    </font>
    <font>
      <sz val="12"/>
      <name val="Arial"/>
      <family val="0"/>
    </font>
    <font>
      <sz val="7"/>
      <color indexed="9"/>
      <name val="Book Antiqua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3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5" fillId="0" borderId="0" xfId="17" applyNumberFormat="1" applyFont="1" applyAlignment="1" quotePrefix="1">
      <alignment horizontal="left" vertical="center"/>
    </xf>
    <xf numFmtId="43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6" fontId="1" fillId="0" borderId="0" xfId="17" applyNumberFormat="1" applyFont="1" applyFill="1" applyAlignment="1">
      <alignment vertical="center"/>
    </xf>
    <xf numFmtId="43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6" fontId="5" fillId="0" borderId="0" xfId="17" applyNumberFormat="1" applyFont="1" applyFill="1" applyAlignment="1" quotePrefix="1">
      <alignment horizontal="left" vertical="center"/>
    </xf>
    <xf numFmtId="186" fontId="0" fillId="0" borderId="0" xfId="0" applyNumberFormat="1" applyFill="1" applyAlignment="1">
      <alignment/>
    </xf>
    <xf numFmtId="186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9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86" fontId="10" fillId="0" borderId="0" xfId="17" applyNumberFormat="1" applyFont="1" applyAlignment="1">
      <alignment horizontal="left" vertical="center"/>
    </xf>
    <xf numFmtId="191" fontId="1" fillId="0" borderId="0" xfId="15" applyNumberFormat="1" applyFont="1" applyFill="1" applyAlignment="1">
      <alignment vertical="center"/>
    </xf>
    <xf numFmtId="43" fontId="1" fillId="0" borderId="1" xfId="15" applyNumberFormat="1" applyFont="1" applyFill="1" applyBorder="1" applyAlignment="1">
      <alignment vertical="center"/>
    </xf>
    <xf numFmtId="185" fontId="1" fillId="0" borderId="0" xfId="15" applyFont="1" applyFill="1" applyAlignment="1">
      <alignment/>
    </xf>
    <xf numFmtId="185" fontId="1" fillId="0" borderId="0" xfId="15" applyFont="1" applyAlignment="1">
      <alignment/>
    </xf>
    <xf numFmtId="197" fontId="1" fillId="0" borderId="0" xfId="15" applyNumberFormat="1" applyFont="1" applyFill="1" applyAlignment="1">
      <alignment/>
    </xf>
    <xf numFmtId="197" fontId="1" fillId="0" borderId="0" xfId="15" applyNumberFormat="1" applyFont="1" applyAlignment="1">
      <alignment/>
    </xf>
    <xf numFmtId="197" fontId="1" fillId="0" borderId="2" xfId="15" applyNumberFormat="1" applyFont="1" applyFill="1" applyBorder="1" applyAlignment="1">
      <alignment/>
    </xf>
    <xf numFmtId="197" fontId="1" fillId="0" borderId="0" xfId="15" applyNumberFormat="1" applyFont="1" applyFill="1" applyBorder="1" applyAlignment="1">
      <alignment/>
    </xf>
    <xf numFmtId="197" fontId="1" fillId="0" borderId="3" xfId="15" applyNumberFormat="1" applyFont="1" applyFill="1" applyBorder="1" applyAlignment="1">
      <alignment/>
    </xf>
    <xf numFmtId="191" fontId="1" fillId="0" borderId="0" xfId="15" applyNumberFormat="1" applyFont="1" applyFill="1" applyAlignment="1">
      <alignment/>
    </xf>
    <xf numFmtId="191" fontId="1" fillId="0" borderId="0" xfId="15" applyNumberFormat="1" applyFont="1" applyAlignment="1">
      <alignment/>
    </xf>
    <xf numFmtId="19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1" fontId="1" fillId="2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 vertical="center"/>
    </xf>
    <xf numFmtId="43" fontId="1" fillId="0" borderId="0" xfId="17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 quotePrefix="1">
      <alignment horizontal="right" vertical="center"/>
    </xf>
    <xf numFmtId="0" fontId="3" fillId="0" borderId="0" xfId="0" applyFont="1" applyAlignment="1">
      <alignment/>
    </xf>
    <xf numFmtId="186" fontId="1" fillId="0" borderId="0" xfId="15" applyNumberFormat="1" applyFont="1" applyFill="1" applyAlignment="1">
      <alignment vertical="center"/>
    </xf>
    <xf numFmtId="186" fontId="1" fillId="0" borderId="4" xfId="15" applyNumberFormat="1" applyFont="1" applyFill="1" applyBorder="1" applyAlignment="1">
      <alignment vertical="center"/>
    </xf>
    <xf numFmtId="186" fontId="1" fillId="0" borderId="1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/>
    </xf>
    <xf numFmtId="186" fontId="1" fillId="0" borderId="0" xfId="15" applyNumberFormat="1" applyFont="1" applyAlignment="1">
      <alignment/>
    </xf>
    <xf numFmtId="186" fontId="1" fillId="0" borderId="4" xfId="15" applyNumberFormat="1" applyFont="1" applyBorder="1" applyAlignment="1">
      <alignment/>
    </xf>
    <xf numFmtId="186" fontId="1" fillId="0" borderId="3" xfId="15" applyNumberFormat="1" applyFont="1" applyBorder="1" applyAlignment="1">
      <alignment/>
    </xf>
    <xf numFmtId="186" fontId="1" fillId="0" borderId="0" xfId="0" applyNumberFormat="1" applyFont="1" applyAlignment="1">
      <alignment/>
    </xf>
    <xf numFmtId="43" fontId="1" fillId="0" borderId="0" xfId="15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91" fontId="1" fillId="0" borderId="0" xfId="15" applyNumberFormat="1" applyFont="1" applyFill="1" applyBorder="1" applyAlignment="1">
      <alignment vertical="center"/>
    </xf>
    <xf numFmtId="185" fontId="1" fillId="0" borderId="0" xfId="15" applyFont="1" applyFill="1" applyBorder="1" applyAlignment="1">
      <alignment vertical="center"/>
    </xf>
    <xf numFmtId="14" fontId="7" fillId="3" borderId="0" xfId="0" applyNumberFormat="1" applyFont="1" applyFill="1" applyBorder="1" applyAlignment="1" quotePrefix="1">
      <alignment horizontal="center" vertical="center"/>
    </xf>
    <xf numFmtId="41" fontId="1" fillId="0" borderId="0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 horizontal="center"/>
    </xf>
    <xf numFmtId="186" fontId="7" fillId="0" borderId="0" xfId="15" applyNumberFormat="1" applyFont="1" applyAlignment="1">
      <alignment horizontal="center"/>
    </xf>
    <xf numFmtId="186" fontId="7" fillId="0" borderId="0" xfId="15" applyNumberFormat="1" applyFont="1" applyFill="1" applyAlignment="1">
      <alignment horizontal="center"/>
    </xf>
    <xf numFmtId="186" fontId="1" fillId="0" borderId="0" xfId="15" applyNumberFormat="1" applyFont="1" applyBorder="1" applyAlignment="1">
      <alignment/>
    </xf>
    <xf numFmtId="186" fontId="1" fillId="0" borderId="1" xfId="15" applyNumberFormat="1" applyFont="1" applyBorder="1" applyAlignment="1">
      <alignment/>
    </xf>
    <xf numFmtId="9" fontId="11" fillId="0" borderId="0" xfId="20" applyFont="1" applyFill="1" applyBorder="1" applyAlignment="1">
      <alignment horizontal="center" vertical="center"/>
    </xf>
    <xf numFmtId="197" fontId="0" fillId="0" borderId="0" xfId="0" applyNumberFormat="1" applyAlignment="1">
      <alignment/>
    </xf>
    <xf numFmtId="19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 quotePrefix="1">
      <alignment/>
    </xf>
    <xf numFmtId="186" fontId="1" fillId="0" borderId="4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 horizontal="center"/>
    </xf>
    <xf numFmtId="186" fontId="1" fillId="0" borderId="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right"/>
    </xf>
    <xf numFmtId="186" fontId="1" fillId="0" borderId="0" xfId="15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0" xfId="15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190" fontId="1" fillId="0" borderId="0" xfId="0" applyNumberFormat="1" applyFont="1" applyFill="1" applyAlignment="1">
      <alignment vertical="center"/>
    </xf>
    <xf numFmtId="0" fontId="1" fillId="0" borderId="0" xfId="0" applyFont="1" applyBorder="1" applyAlignment="1" quotePrefix="1">
      <alignment vertical="center"/>
    </xf>
    <xf numFmtId="191" fontId="1" fillId="0" borderId="0" xfId="15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1" fillId="0" borderId="0" xfId="20" applyFont="1" applyBorder="1" applyAlignment="1">
      <alignment horizontal="center" vertical="center"/>
    </xf>
    <xf numFmtId="191" fontId="11" fillId="0" borderId="0" xfId="15" applyNumberFormat="1" applyFont="1" applyBorder="1" applyAlignment="1">
      <alignment vertical="center"/>
    </xf>
    <xf numFmtId="185" fontId="1" fillId="0" borderId="0" xfId="15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1" fillId="0" borderId="4" xfId="15" applyNumberFormat="1" applyFont="1" applyFill="1" applyBorder="1" applyAlignment="1">
      <alignment vertical="center"/>
    </xf>
    <xf numFmtId="41" fontId="1" fillId="0" borderId="1" xfId="15" applyNumberFormat="1" applyFont="1" applyFill="1" applyBorder="1" applyAlignment="1">
      <alignment vertical="center"/>
    </xf>
    <xf numFmtId="185" fontId="1" fillId="0" borderId="1" xfId="15" applyFont="1" applyFill="1" applyBorder="1" applyAlignment="1">
      <alignment vertical="center"/>
    </xf>
    <xf numFmtId="185" fontId="1" fillId="0" borderId="5" xfId="15" applyFont="1" applyFill="1" applyBorder="1" applyAlignment="1">
      <alignment vertical="center"/>
    </xf>
    <xf numFmtId="43" fontId="1" fillId="0" borderId="5" xfId="15" applyNumberFormat="1" applyFont="1" applyFill="1" applyBorder="1" applyAlignment="1">
      <alignment vertical="center"/>
    </xf>
    <xf numFmtId="186" fontId="12" fillId="0" borderId="0" xfId="15" applyNumberFormat="1" applyFont="1" applyFill="1" applyAlignment="1">
      <alignment vertical="center"/>
    </xf>
    <xf numFmtId="9" fontId="16" fillId="0" borderId="0" xfId="2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9" fontId="16" fillId="0" borderId="0" xfId="20" applyFont="1" applyAlignment="1">
      <alignment horizontal="center" vertical="center"/>
    </xf>
    <xf numFmtId="191" fontId="12" fillId="0" borderId="0" xfId="15" applyNumberFormat="1" applyFont="1" applyFill="1" applyAlignment="1">
      <alignment vertical="center"/>
    </xf>
    <xf numFmtId="185" fontId="12" fillId="0" borderId="0" xfId="15" applyFont="1" applyFill="1" applyAlignment="1">
      <alignment vertical="center"/>
    </xf>
    <xf numFmtId="186" fontId="12" fillId="0" borderId="0" xfId="15" applyNumberFormat="1" applyFont="1" applyFill="1" applyAlignment="1">
      <alignment horizontal="center" vertical="center"/>
    </xf>
    <xf numFmtId="197" fontId="12" fillId="0" borderId="0" xfId="15" applyNumberFormat="1" applyFont="1" applyFill="1" applyAlignment="1">
      <alignment/>
    </xf>
    <xf numFmtId="185" fontId="12" fillId="0" borderId="0" xfId="15" applyFont="1" applyFill="1" applyAlignment="1">
      <alignment/>
    </xf>
    <xf numFmtId="9" fontId="16" fillId="0" borderId="0" xfId="2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6" fontId="1" fillId="0" borderId="1" xfId="15" applyNumberFormat="1" applyFont="1" applyFill="1" applyBorder="1" applyAlignment="1">
      <alignment/>
    </xf>
    <xf numFmtId="197" fontId="0" fillId="0" borderId="4" xfId="0" applyNumberFormat="1" applyBorder="1" applyAlignment="1">
      <alignment/>
    </xf>
    <xf numFmtId="186" fontId="1" fillId="0" borderId="0" xfId="15" applyNumberFormat="1" applyFont="1" applyFill="1" applyBorder="1" applyAlignment="1">
      <alignment vertical="center"/>
    </xf>
    <xf numFmtId="186" fontId="12" fillId="0" borderId="0" xfId="15" applyNumberFormat="1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43" fontId="1" fillId="0" borderId="0" xfId="15" applyNumberFormat="1" applyFont="1" applyFill="1" applyBorder="1" applyAlignment="1">
      <alignment vertical="center"/>
    </xf>
    <xf numFmtId="186" fontId="1" fillId="0" borderId="3" xfId="15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</xdr:col>
      <xdr:colOff>180975</xdr:colOff>
      <xdr:row>2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57150</xdr:colOff>
      <xdr:row>2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781050</xdr:colOff>
      <xdr:row>2</xdr:row>
      <xdr:rowOff>66675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5"/>
  <sheetViews>
    <sheetView workbookViewId="0" topLeftCell="A10">
      <selection activeCell="AC22" sqref="AC22"/>
    </sheetView>
  </sheetViews>
  <sheetFormatPr defaultColWidth="9.140625" defaultRowHeight="12.75"/>
  <cols>
    <col min="1" max="1" width="1.57421875" style="0" customWidth="1"/>
    <col min="2" max="2" width="9.00390625" style="0" customWidth="1"/>
    <col min="3" max="3" width="18.7109375" style="0" customWidth="1"/>
    <col min="4" max="5" width="10.421875" style="29" hidden="1" customWidth="1"/>
    <col min="6" max="7" width="10.28125" style="29" hidden="1" customWidth="1"/>
    <col min="8" max="18" width="10.421875" style="29" hidden="1" customWidth="1"/>
    <col min="19" max="19" width="3.57421875" style="0" hidden="1" customWidth="1"/>
    <col min="20" max="20" width="6.57421875" style="0" bestFit="1" customWidth="1"/>
    <col min="21" max="21" width="14.00390625" style="29" customWidth="1"/>
    <col min="22" max="22" width="4.140625" style="126" customWidth="1"/>
    <col min="23" max="23" width="14.28125" style="29" customWidth="1"/>
    <col min="24" max="24" width="4.140625" style="126" customWidth="1"/>
    <col min="25" max="25" width="12.421875" style="29" customWidth="1"/>
    <col min="26" max="26" width="3.8515625" style="126" bestFit="1" customWidth="1"/>
    <col min="27" max="27" width="11.421875" style="29" customWidth="1"/>
    <col min="28" max="28" width="0.85546875" style="0" customWidth="1"/>
  </cols>
  <sheetData>
    <row r="1" spans="1:28" ht="13.5">
      <c r="A1" s="1"/>
      <c r="B1" s="2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"/>
      <c r="U1"/>
      <c r="V1" s="125"/>
      <c r="W1"/>
      <c r="X1" s="125"/>
      <c r="Y1"/>
      <c r="Z1" s="125"/>
      <c r="AA1" s="106"/>
      <c r="AB1" s="107"/>
    </row>
    <row r="2" spans="1:31" ht="17.25">
      <c r="A2" s="1"/>
      <c r="B2" s="5"/>
      <c r="C2" s="47" t="s">
        <v>92</v>
      </c>
      <c r="D2" s="30"/>
      <c r="E2" s="30"/>
      <c r="F2" s="30"/>
      <c r="S2" s="30"/>
      <c r="U2"/>
      <c r="V2" s="125"/>
      <c r="W2" s="108"/>
      <c r="X2" s="125"/>
      <c r="Y2" s="108"/>
      <c r="Z2" s="125"/>
      <c r="AA2" s="106"/>
      <c r="AB2" s="107"/>
      <c r="AD2" s="21"/>
      <c r="AE2" s="21"/>
    </row>
    <row r="3" spans="1:28" ht="13.5">
      <c r="A3" s="1"/>
      <c r="B3" s="6"/>
      <c r="C3" s="1"/>
      <c r="D3" s="23"/>
      <c r="E3" s="23"/>
      <c r="F3" s="23"/>
      <c r="S3" s="23"/>
      <c r="U3"/>
      <c r="V3" s="125"/>
      <c r="W3"/>
      <c r="X3" s="125"/>
      <c r="Y3"/>
      <c r="Z3" s="125"/>
      <c r="AA3" s="106"/>
      <c r="AB3" s="107"/>
    </row>
    <row r="4" spans="1:28" ht="16.5">
      <c r="A4" s="15" t="s">
        <v>10</v>
      </c>
      <c r="B4" s="3"/>
      <c r="C4" s="3"/>
      <c r="D4" s="20"/>
      <c r="E4" s="20"/>
      <c r="F4" s="20"/>
      <c r="S4" s="20"/>
      <c r="U4"/>
      <c r="V4" s="125"/>
      <c r="W4"/>
      <c r="X4" s="125"/>
      <c r="Y4"/>
      <c r="Z4" s="125"/>
      <c r="AA4" s="106"/>
      <c r="AB4" s="107"/>
    </row>
    <row r="5" spans="1:27" ht="15">
      <c r="A5" s="3" t="s">
        <v>6</v>
      </c>
      <c r="B5" s="3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117"/>
      <c r="V5" s="117"/>
      <c r="W5" s="117"/>
      <c r="X5" s="117"/>
      <c r="Y5" s="117"/>
      <c r="Z5" s="125"/>
      <c r="AA5"/>
    </row>
    <row r="6" spans="1:27" ht="16.5">
      <c r="A6" s="16" t="s">
        <v>34</v>
      </c>
      <c r="B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23"/>
      <c r="V6" s="23"/>
      <c r="W6" s="23"/>
      <c r="X6" s="23"/>
      <c r="Y6" s="23"/>
      <c r="Z6" s="23"/>
      <c r="AA6" s="23"/>
    </row>
    <row r="7" spans="1:27" ht="16.5">
      <c r="A7" s="16" t="s">
        <v>141</v>
      </c>
      <c r="B7" s="1"/>
      <c r="C7" s="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23"/>
      <c r="V7" s="23"/>
      <c r="W7" s="23"/>
      <c r="X7" s="23"/>
      <c r="Y7" s="23"/>
      <c r="Z7" s="23"/>
      <c r="AA7" s="23"/>
    </row>
    <row r="8" spans="1:27" ht="9" customHeight="1" thickBot="1">
      <c r="A8" s="17"/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7"/>
      <c r="T8" s="17"/>
      <c r="U8" s="24"/>
      <c r="V8" s="24"/>
      <c r="W8" s="24"/>
      <c r="X8" s="24"/>
      <c r="Y8" s="24"/>
      <c r="Z8" s="24"/>
      <c r="AA8" s="24"/>
    </row>
    <row r="9" spans="1:27" ht="14.25" thickTop="1">
      <c r="A9" s="3"/>
      <c r="B9" s="3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"/>
      <c r="T9" s="3"/>
      <c r="U9" s="20"/>
      <c r="V9" s="20"/>
      <c r="W9" s="20"/>
      <c r="X9" s="20"/>
      <c r="Y9" s="20"/>
      <c r="Z9" s="20"/>
      <c r="AA9" s="20"/>
    </row>
    <row r="10" spans="1:27" ht="24.75" customHeight="1">
      <c r="A10" s="3"/>
      <c r="B10" s="3"/>
      <c r="C10" s="1"/>
      <c r="D10" s="155" t="s">
        <v>76</v>
      </c>
      <c r="E10" s="155"/>
      <c r="F10" s="155"/>
      <c r="G10" s="156" t="s">
        <v>76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"/>
      <c r="T10" s="1"/>
      <c r="U10" s="154" t="s">
        <v>36</v>
      </c>
      <c r="V10" s="154"/>
      <c r="W10" s="154"/>
      <c r="X10" s="154"/>
      <c r="Y10" s="154" t="s">
        <v>37</v>
      </c>
      <c r="Z10" s="154"/>
      <c r="AA10" s="154"/>
    </row>
    <row r="11" spans="1:27" ht="8.25" customHeight="1">
      <c r="A11" s="3"/>
      <c r="B11" s="3"/>
      <c r="C11" s="1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1"/>
      <c r="T11" s="1"/>
      <c r="U11" s="19"/>
      <c r="V11" s="19"/>
      <c r="W11" s="19"/>
      <c r="X11" s="19"/>
      <c r="Y11" s="19"/>
      <c r="Z11" s="19"/>
      <c r="AA11" s="19"/>
    </row>
    <row r="12" spans="1:27" ht="15">
      <c r="A12" s="3"/>
      <c r="B12" s="3"/>
      <c r="C12" s="1"/>
      <c r="D12" s="78" t="s">
        <v>1</v>
      </c>
      <c r="E12" s="78" t="s">
        <v>1</v>
      </c>
      <c r="F12" s="78" t="s">
        <v>1</v>
      </c>
      <c r="G12" s="78" t="s">
        <v>1</v>
      </c>
      <c r="H12" s="78" t="s">
        <v>1</v>
      </c>
      <c r="I12" s="78" t="s">
        <v>1</v>
      </c>
      <c r="J12" s="78" t="s">
        <v>1</v>
      </c>
      <c r="K12" s="78" t="s">
        <v>1</v>
      </c>
      <c r="L12" s="78" t="s">
        <v>1</v>
      </c>
      <c r="M12" s="78" t="s">
        <v>1</v>
      </c>
      <c r="N12" s="78" t="s">
        <v>1</v>
      </c>
      <c r="O12" s="78" t="s">
        <v>1</v>
      </c>
      <c r="P12" s="78" t="s">
        <v>1</v>
      </c>
      <c r="Q12" s="78" t="s">
        <v>1</v>
      </c>
      <c r="R12" s="78" t="s">
        <v>1</v>
      </c>
      <c r="S12" s="1"/>
      <c r="T12" s="1"/>
      <c r="U12" s="65" t="s">
        <v>1</v>
      </c>
      <c r="V12" s="65"/>
      <c r="W12" s="65" t="s">
        <v>47</v>
      </c>
      <c r="X12" s="65"/>
      <c r="Y12" s="65" t="s">
        <v>138</v>
      </c>
      <c r="Z12" s="65"/>
      <c r="AA12" s="65" t="s">
        <v>138</v>
      </c>
    </row>
    <row r="13" spans="1:27" ht="15">
      <c r="A13" s="18"/>
      <c r="B13" s="3"/>
      <c r="C13" s="1"/>
      <c r="D13" s="78" t="s">
        <v>2</v>
      </c>
      <c r="E13" s="78" t="s">
        <v>2</v>
      </c>
      <c r="F13" s="78">
        <v>61009</v>
      </c>
      <c r="G13" s="78"/>
      <c r="H13" s="78" t="s">
        <v>2</v>
      </c>
      <c r="I13" s="78" t="s">
        <v>2</v>
      </c>
      <c r="J13" s="78" t="s">
        <v>2</v>
      </c>
      <c r="K13" s="78" t="s">
        <v>2</v>
      </c>
      <c r="L13" s="78" t="s">
        <v>2</v>
      </c>
      <c r="M13" s="78" t="s">
        <v>2</v>
      </c>
      <c r="N13" s="78" t="s">
        <v>2</v>
      </c>
      <c r="O13" s="78" t="s">
        <v>2</v>
      </c>
      <c r="P13" s="78" t="s">
        <v>2</v>
      </c>
      <c r="Q13" s="78" t="s">
        <v>2</v>
      </c>
      <c r="R13" s="78" t="s">
        <v>2</v>
      </c>
      <c r="S13" s="1"/>
      <c r="T13" s="1"/>
      <c r="U13" s="65" t="s">
        <v>2</v>
      </c>
      <c r="V13" s="65"/>
      <c r="W13" s="65" t="s">
        <v>2</v>
      </c>
      <c r="X13" s="65"/>
      <c r="Y13" s="65" t="s">
        <v>26</v>
      </c>
      <c r="Z13" s="65"/>
      <c r="AA13" s="65" t="s">
        <v>26</v>
      </c>
    </row>
    <row r="14" spans="1:27" ht="15">
      <c r="A14" s="18"/>
      <c r="B14" s="3"/>
      <c r="C14" s="1"/>
      <c r="D14" s="78" t="s">
        <v>25</v>
      </c>
      <c r="E14" s="78" t="s">
        <v>25</v>
      </c>
      <c r="F14" s="78" t="s">
        <v>25</v>
      </c>
      <c r="G14" s="78" t="s">
        <v>25</v>
      </c>
      <c r="H14" s="78" t="s">
        <v>25</v>
      </c>
      <c r="I14" s="78" t="s">
        <v>25</v>
      </c>
      <c r="J14" s="78" t="s">
        <v>25</v>
      </c>
      <c r="K14" s="78" t="s">
        <v>25</v>
      </c>
      <c r="L14" s="78" t="s">
        <v>25</v>
      </c>
      <c r="M14" s="78" t="s">
        <v>25</v>
      </c>
      <c r="N14" s="78" t="s">
        <v>25</v>
      </c>
      <c r="O14" s="78" t="s">
        <v>25</v>
      </c>
      <c r="P14" s="78" t="s">
        <v>25</v>
      </c>
      <c r="Q14" s="78" t="s">
        <v>25</v>
      </c>
      <c r="R14" s="78" t="s">
        <v>25</v>
      </c>
      <c r="S14" s="1"/>
      <c r="T14" s="1"/>
      <c r="U14" s="65" t="s">
        <v>25</v>
      </c>
      <c r="V14" s="65"/>
      <c r="W14" s="65" t="s">
        <v>25</v>
      </c>
      <c r="X14" s="65"/>
      <c r="Y14" s="65" t="s">
        <v>11</v>
      </c>
      <c r="Z14" s="65"/>
      <c r="AA14" s="65" t="s">
        <v>11</v>
      </c>
    </row>
    <row r="15" spans="1:27" ht="15">
      <c r="A15" s="18"/>
      <c r="B15" s="3"/>
      <c r="C15" s="1"/>
      <c r="D15" s="81" t="s">
        <v>69</v>
      </c>
      <c r="E15" s="81" t="s">
        <v>68</v>
      </c>
      <c r="F15" s="81" t="s">
        <v>67</v>
      </c>
      <c r="G15" s="81" t="s">
        <v>64</v>
      </c>
      <c r="H15" s="81" t="s">
        <v>39</v>
      </c>
      <c r="I15" s="81" t="s">
        <v>41</v>
      </c>
      <c r="J15" s="81" t="s">
        <v>63</v>
      </c>
      <c r="K15" s="81" t="s">
        <v>73</v>
      </c>
      <c r="L15" s="81" t="s">
        <v>74</v>
      </c>
      <c r="M15" s="81" t="s">
        <v>66</v>
      </c>
      <c r="N15" s="81" t="s">
        <v>75</v>
      </c>
      <c r="O15" s="81" t="s">
        <v>105</v>
      </c>
      <c r="P15" s="81" t="s">
        <v>106</v>
      </c>
      <c r="Q15" s="81" t="s">
        <v>110</v>
      </c>
      <c r="R15" s="81" t="s">
        <v>112</v>
      </c>
      <c r="S15" s="1"/>
      <c r="T15" s="77" t="s">
        <v>78</v>
      </c>
      <c r="U15" s="66" t="s">
        <v>142</v>
      </c>
      <c r="V15" s="65"/>
      <c r="W15" s="66" t="s">
        <v>143</v>
      </c>
      <c r="X15" s="65"/>
      <c r="Y15" s="66" t="str">
        <f>+U15</f>
        <v>31/01/09</v>
      </c>
      <c r="Z15" s="65"/>
      <c r="AA15" s="66" t="str">
        <f>+W15</f>
        <v>31/01/08</v>
      </c>
    </row>
    <row r="16" spans="1:27" ht="15">
      <c r="A16" s="18"/>
      <c r="B16" s="3"/>
      <c r="C16" s="1"/>
      <c r="D16" s="77" t="s">
        <v>3</v>
      </c>
      <c r="E16" s="77" t="s">
        <v>3</v>
      </c>
      <c r="F16" s="77" t="s">
        <v>3</v>
      </c>
      <c r="G16" s="77" t="s">
        <v>3</v>
      </c>
      <c r="H16" s="77" t="s">
        <v>3</v>
      </c>
      <c r="I16" s="77" t="s">
        <v>3</v>
      </c>
      <c r="J16" s="77" t="s">
        <v>3</v>
      </c>
      <c r="K16" s="77" t="s">
        <v>3</v>
      </c>
      <c r="L16" s="77" t="s">
        <v>3</v>
      </c>
      <c r="M16" s="77" t="s">
        <v>3</v>
      </c>
      <c r="N16" s="77" t="s">
        <v>3</v>
      </c>
      <c r="O16" s="77" t="s">
        <v>3</v>
      </c>
      <c r="P16" s="77" t="s">
        <v>3</v>
      </c>
      <c r="Q16" s="77" t="s">
        <v>3</v>
      </c>
      <c r="R16" s="77" t="s">
        <v>3</v>
      </c>
      <c r="S16" s="1"/>
      <c r="T16" s="1"/>
      <c r="U16" s="65" t="s">
        <v>3</v>
      </c>
      <c r="V16" s="113"/>
      <c r="W16" s="65" t="s">
        <v>3</v>
      </c>
      <c r="X16" s="65"/>
      <c r="Y16" s="65" t="s">
        <v>3</v>
      </c>
      <c r="Z16" s="113"/>
      <c r="AA16" s="65" t="s">
        <v>3</v>
      </c>
    </row>
    <row r="17" spans="1:27" ht="15">
      <c r="A17" s="18"/>
      <c r="B17" s="3"/>
      <c r="C17" s="1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"/>
      <c r="T17" s="1"/>
      <c r="U17" s="65"/>
      <c r="V17" s="113"/>
      <c r="W17" s="65"/>
      <c r="X17" s="134"/>
      <c r="Y17" s="65"/>
      <c r="Z17" s="113"/>
      <c r="AA17" s="65" t="s">
        <v>77</v>
      </c>
    </row>
    <row r="18" spans="1:27" ht="9" customHeight="1">
      <c r="A18" s="18"/>
      <c r="B18" s="3"/>
      <c r="C18" s="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"/>
      <c r="T18" s="1"/>
      <c r="U18" s="20"/>
      <c r="V18" s="20"/>
      <c r="W18" s="20"/>
      <c r="X18" s="135"/>
      <c r="Y18" s="20"/>
      <c r="Z18" s="135"/>
      <c r="AA18" s="20"/>
    </row>
    <row r="19" spans="1:27" ht="13.5">
      <c r="A19" s="18" t="s">
        <v>6</v>
      </c>
      <c r="B19" s="3" t="s">
        <v>12</v>
      </c>
      <c r="C19" s="1"/>
      <c r="D19" s="82">
        <v>28489</v>
      </c>
      <c r="E19" s="82">
        <v>38914</v>
      </c>
      <c r="F19" s="82">
        <v>42015</v>
      </c>
      <c r="G19" s="82">
        <v>37167</v>
      </c>
      <c r="H19" s="82">
        <v>44431</v>
      </c>
      <c r="I19" s="82">
        <v>45566</v>
      </c>
      <c r="J19" s="82">
        <v>34073</v>
      </c>
      <c r="K19" s="82">
        <v>37735</v>
      </c>
      <c r="L19" s="82">
        <v>41745</v>
      </c>
      <c r="M19" s="82">
        <v>41097</v>
      </c>
      <c r="N19" s="82">
        <v>35580</v>
      </c>
      <c r="O19" s="82">
        <v>31472</v>
      </c>
      <c r="P19" s="82">
        <v>27519</v>
      </c>
      <c r="Q19" s="82">
        <v>34971</v>
      </c>
      <c r="R19" s="82">
        <v>0</v>
      </c>
      <c r="S19" s="120"/>
      <c r="T19" s="121"/>
      <c r="U19" s="68">
        <f>106512-85432</f>
        <v>21080</v>
      </c>
      <c r="V19" s="132"/>
      <c r="W19" s="68">
        <v>27777</v>
      </c>
      <c r="X19" s="132"/>
      <c r="Y19" s="68">
        <v>106512</v>
      </c>
      <c r="Z19" s="132"/>
      <c r="AA19" s="68">
        <v>109821</v>
      </c>
    </row>
    <row r="20" spans="1:27" ht="13.5">
      <c r="A20" s="18"/>
      <c r="B20" s="3"/>
      <c r="C20" s="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20"/>
      <c r="T20" s="121"/>
      <c r="U20" s="68"/>
      <c r="V20" s="132"/>
      <c r="W20" s="68"/>
      <c r="X20" s="132"/>
      <c r="Y20" s="68"/>
      <c r="Z20" s="132"/>
      <c r="AA20" s="68"/>
    </row>
    <row r="21" spans="1:27" ht="13.5">
      <c r="A21" s="18"/>
      <c r="B21" s="3" t="s">
        <v>48</v>
      </c>
      <c r="C21" s="1"/>
      <c r="D21" s="82">
        <v>-26292</v>
      </c>
      <c r="E21" s="82">
        <v>-33284</v>
      </c>
      <c r="F21" s="82">
        <v>-37540</v>
      </c>
      <c r="G21" s="82">
        <v>-33341</v>
      </c>
      <c r="H21" s="82">
        <v>-37721</v>
      </c>
      <c r="I21" s="82">
        <v>-40756</v>
      </c>
      <c r="J21" s="82">
        <v>-35046</v>
      </c>
      <c r="K21" s="82">
        <v>-35903</v>
      </c>
      <c r="L21" s="82">
        <v>-40096</v>
      </c>
      <c r="M21" s="82">
        <v>-38113</v>
      </c>
      <c r="N21" s="82">
        <v>-35344</v>
      </c>
      <c r="O21" s="82">
        <v>-31804</v>
      </c>
      <c r="P21" s="82">
        <v>-27255</v>
      </c>
      <c r="Q21" s="82">
        <v>-33107</v>
      </c>
      <c r="R21" s="82">
        <v>0</v>
      </c>
      <c r="S21" s="122"/>
      <c r="T21" s="121"/>
      <c r="U21" s="68">
        <f>-107827+82260</f>
        <v>-25567</v>
      </c>
      <c r="V21" s="133">
        <f>U21/U19</f>
        <v>-1.2128557874762809</v>
      </c>
      <c r="W21" s="68">
        <v>-28251</v>
      </c>
      <c r="X21" s="136">
        <f>W21/W19</f>
        <v>-1.0170644778053786</v>
      </c>
      <c r="Y21" s="68">
        <v>-108090</v>
      </c>
      <c r="Z21" s="136">
        <f>Y21/Y19</f>
        <v>-1.0148152320865254</v>
      </c>
      <c r="AA21" s="68">
        <f>-99328-8089-5609-3728</f>
        <v>-116754</v>
      </c>
    </row>
    <row r="22" spans="1:27" ht="13.5">
      <c r="A22" s="18"/>
      <c r="B22" s="3"/>
      <c r="C22" s="1"/>
      <c r="D22" s="82"/>
      <c r="E22" s="82"/>
      <c r="F22" s="82">
        <v>40121</v>
      </c>
      <c r="G22" s="82"/>
      <c r="H22" s="82"/>
      <c r="I22" s="82"/>
      <c r="J22" s="82"/>
      <c r="K22" s="88">
        <f aca="true" t="shared" si="0" ref="K22:R22">-K21/K19</f>
        <v>0.9514509076454221</v>
      </c>
      <c r="L22" s="88">
        <f t="shared" si="0"/>
        <v>0.9604982632650617</v>
      </c>
      <c r="M22" s="88">
        <f t="shared" si="0"/>
        <v>0.9273912937684016</v>
      </c>
      <c r="N22" s="88">
        <f t="shared" si="0"/>
        <v>0.9933670601461495</v>
      </c>
      <c r="O22" s="88">
        <f t="shared" si="0"/>
        <v>1.010549059481444</v>
      </c>
      <c r="P22" s="88">
        <f t="shared" si="0"/>
        <v>0.9904066281478251</v>
      </c>
      <c r="Q22" s="88">
        <f t="shared" si="0"/>
        <v>0.9466986932029395</v>
      </c>
      <c r="R22" s="88" t="e">
        <f t="shared" si="0"/>
        <v>#DIV/0!</v>
      </c>
      <c r="S22" s="122"/>
      <c r="T22" s="121"/>
      <c r="U22" s="142">
        <f>-U21/U19</f>
        <v>1.2128557874762809</v>
      </c>
      <c r="V22" s="133"/>
      <c r="W22" s="142">
        <v>1.0250885795068179</v>
      </c>
      <c r="X22" s="136"/>
      <c r="Y22" s="142">
        <f>-Y21/Y19</f>
        <v>1.0148152320865254</v>
      </c>
      <c r="Z22" s="136"/>
      <c r="AA22" s="142">
        <v>1.0250885795068179</v>
      </c>
    </row>
    <row r="23" spans="1:27" ht="13.5">
      <c r="A23" s="18"/>
      <c r="B23" s="3" t="s">
        <v>49</v>
      </c>
      <c r="C23" s="1"/>
      <c r="D23" s="127">
        <v>88</v>
      </c>
      <c r="E23" s="127">
        <v>72</v>
      </c>
      <c r="F23" s="127">
        <v>1235</v>
      </c>
      <c r="G23" s="127">
        <v>15</v>
      </c>
      <c r="H23" s="127">
        <v>932</v>
      </c>
      <c r="I23" s="127">
        <v>0</v>
      </c>
      <c r="J23" s="127">
        <v>1565</v>
      </c>
      <c r="K23" s="127">
        <f>2345-300-500+1</f>
        <v>1546</v>
      </c>
      <c r="L23" s="127">
        <v>1662</v>
      </c>
      <c r="M23" s="127">
        <v>1018</v>
      </c>
      <c r="N23" s="127">
        <v>1160</v>
      </c>
      <c r="O23" s="127">
        <v>332</v>
      </c>
      <c r="P23" s="127">
        <v>516</v>
      </c>
      <c r="Q23" s="127">
        <v>179</v>
      </c>
      <c r="R23" s="127">
        <v>0</v>
      </c>
      <c r="S23" s="123"/>
      <c r="T23" s="121"/>
      <c r="U23" s="69">
        <f>893-784</f>
        <v>109</v>
      </c>
      <c r="V23" s="132"/>
      <c r="W23" s="69">
        <v>40</v>
      </c>
      <c r="X23" s="132"/>
      <c r="Y23" s="69">
        <v>893</v>
      </c>
      <c r="Z23" s="139"/>
      <c r="AA23" s="69">
        <f>9011-7309</f>
        <v>1702</v>
      </c>
    </row>
    <row r="24" spans="1:27" ht="13.5">
      <c r="A24" s="18"/>
      <c r="B24" s="3"/>
      <c r="C24" s="1"/>
      <c r="D24" s="82"/>
      <c r="E24" s="82"/>
      <c r="F24" s="82">
        <v>49370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23"/>
      <c r="T24" s="121"/>
      <c r="U24" s="68"/>
      <c r="V24" s="132"/>
      <c r="W24" s="68"/>
      <c r="X24" s="132"/>
      <c r="Y24" s="68"/>
      <c r="Z24" s="139"/>
      <c r="AA24" s="68"/>
    </row>
    <row r="25" spans="1:27" ht="13.5">
      <c r="A25" s="18"/>
      <c r="B25" s="3" t="s">
        <v>107</v>
      </c>
      <c r="C25" s="1"/>
      <c r="D25" s="82">
        <f aca="true" t="shared" si="1" ref="D25:J25">D19+D21+D23</f>
        <v>2285</v>
      </c>
      <c r="E25" s="82">
        <f t="shared" si="1"/>
        <v>5702</v>
      </c>
      <c r="F25" s="82">
        <f t="shared" si="1"/>
        <v>5710</v>
      </c>
      <c r="G25" s="82">
        <f t="shared" si="1"/>
        <v>3841</v>
      </c>
      <c r="H25" s="82">
        <f t="shared" si="1"/>
        <v>7642</v>
      </c>
      <c r="I25" s="82">
        <f t="shared" si="1"/>
        <v>4810</v>
      </c>
      <c r="J25" s="82">
        <f t="shared" si="1"/>
        <v>592</v>
      </c>
      <c r="K25" s="82">
        <f>+K19+K21+K23</f>
        <v>3378</v>
      </c>
      <c r="L25" s="82">
        <f>L19+L21+L23</f>
        <v>3311</v>
      </c>
      <c r="M25" s="82">
        <v>4002</v>
      </c>
      <c r="N25" s="68">
        <f>+N19+N21+N23</f>
        <v>1396</v>
      </c>
      <c r="O25" s="82">
        <f>O19+O21+O23</f>
        <v>0</v>
      </c>
      <c r="P25" s="82">
        <f>P19+P21+P23</f>
        <v>780</v>
      </c>
      <c r="Q25" s="82">
        <f>Q19+Q21+Q23</f>
        <v>2043</v>
      </c>
      <c r="R25" s="82">
        <f>R19+R21+R23</f>
        <v>0</v>
      </c>
      <c r="S25" s="123"/>
      <c r="T25" s="121"/>
      <c r="U25" s="68">
        <f>+U19+U21+U23</f>
        <v>-4378</v>
      </c>
      <c r="V25" s="133">
        <f>+U25/U19</f>
        <v>-0.20768500948766602</v>
      </c>
      <c r="W25" s="68">
        <f>SUM(W19:W23)-1</f>
        <v>-433.9749114204932</v>
      </c>
      <c r="X25" s="136">
        <f>+W25/W19</f>
        <v>-0.015623534270097317</v>
      </c>
      <c r="Y25" s="68">
        <f>+Y19+Y21+Y23</f>
        <v>-685</v>
      </c>
      <c r="Z25" s="136">
        <f>Y25/Y19</f>
        <v>-0.006431200240348506</v>
      </c>
      <c r="AA25" s="68">
        <f>SUM(AA19:AA23)-1</f>
        <v>-5230.974911420493</v>
      </c>
    </row>
    <row r="26" spans="1:27" ht="13.5">
      <c r="A26" s="18" t="s">
        <v>6</v>
      </c>
      <c r="B26" s="3" t="s">
        <v>6</v>
      </c>
      <c r="C26" s="1"/>
      <c r="D26" s="88">
        <f aca="true" t="shared" si="2" ref="D26:R26">D25/D19</f>
        <v>0.08020639545087578</v>
      </c>
      <c r="E26" s="88">
        <f t="shared" si="2"/>
        <v>0.1465282417638896</v>
      </c>
      <c r="F26" s="88">
        <f>15945+3435+3146</f>
        <v>22526</v>
      </c>
      <c r="G26" s="88">
        <f t="shared" si="2"/>
        <v>0.10334436462453252</v>
      </c>
      <c r="H26" s="88">
        <f t="shared" si="2"/>
        <v>0.17199702910130316</v>
      </c>
      <c r="I26" s="88">
        <f t="shared" si="2"/>
        <v>0.10556116402580872</v>
      </c>
      <c r="J26" s="88">
        <f t="shared" si="2"/>
        <v>0.017374460716696506</v>
      </c>
      <c r="K26" s="88">
        <f>K25/K19</f>
        <v>0.089519014177819</v>
      </c>
      <c r="L26" s="88">
        <f>L25/L19</f>
        <v>0.07931488801054018</v>
      </c>
      <c r="M26" s="88"/>
      <c r="N26" s="88">
        <f>N25/N19</f>
        <v>0.039235525576166386</v>
      </c>
      <c r="O26" s="88">
        <f t="shared" si="2"/>
        <v>0</v>
      </c>
      <c r="P26" s="88">
        <f t="shared" si="2"/>
        <v>0.028344053199607543</v>
      </c>
      <c r="Q26" s="88">
        <f t="shared" si="2"/>
        <v>0.05841983357639187</v>
      </c>
      <c r="R26" s="88" t="e">
        <f t="shared" si="2"/>
        <v>#DIV/0!</v>
      </c>
      <c r="S26" s="123"/>
      <c r="T26" s="121"/>
      <c r="U26" s="142">
        <f>U25/U19</f>
        <v>-0.20768500948766602</v>
      </c>
      <c r="V26" s="132"/>
      <c r="W26" s="142">
        <v>-0.017322214666618947</v>
      </c>
      <c r="X26" s="132"/>
      <c r="Y26" s="142">
        <f>Y25/Y19</f>
        <v>-0.006431200240348506</v>
      </c>
      <c r="Z26" s="139"/>
      <c r="AA26" s="142">
        <v>-0.017322214666618947</v>
      </c>
    </row>
    <row r="27" spans="1:27" ht="13.5">
      <c r="A27" s="18"/>
      <c r="B27" s="3" t="s">
        <v>50</v>
      </c>
      <c r="C27" s="1"/>
      <c r="D27" s="82">
        <v>-407</v>
      </c>
      <c r="E27" s="82">
        <v>-400</v>
      </c>
      <c r="F27" s="82">
        <v>-883</v>
      </c>
      <c r="G27" s="82">
        <v>-654</v>
      </c>
      <c r="H27" s="82">
        <v>-695</v>
      </c>
      <c r="I27" s="82">
        <v>-727</v>
      </c>
      <c r="J27" s="82">
        <v>151</v>
      </c>
      <c r="K27" s="82">
        <v>-672</v>
      </c>
      <c r="L27" s="82">
        <v>-622</v>
      </c>
      <c r="M27" s="82">
        <v>-607</v>
      </c>
      <c r="N27" s="82">
        <v>-235</v>
      </c>
      <c r="O27" s="82">
        <v>-448</v>
      </c>
      <c r="P27" s="82">
        <v>-456</v>
      </c>
      <c r="Q27" s="82">
        <v>-461</v>
      </c>
      <c r="R27" s="82">
        <v>0</v>
      </c>
      <c r="S27" s="123"/>
      <c r="T27" s="121"/>
      <c r="U27" s="68">
        <f>-1496+1084</f>
        <v>-412</v>
      </c>
      <c r="V27" s="132"/>
      <c r="W27" s="68">
        <v>-224</v>
      </c>
      <c r="X27" s="132"/>
      <c r="Y27" s="68">
        <v>-1232</v>
      </c>
      <c r="Z27" s="132"/>
      <c r="AA27" s="68">
        <v>-1476</v>
      </c>
    </row>
    <row r="28" spans="1:27" ht="13.5">
      <c r="A28" s="18"/>
      <c r="B28" s="3" t="s">
        <v>6</v>
      </c>
      <c r="C28" s="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23"/>
      <c r="T28" s="121"/>
      <c r="U28" s="68"/>
      <c r="V28" s="132"/>
      <c r="W28" s="68"/>
      <c r="X28" s="132"/>
      <c r="Y28" s="68"/>
      <c r="Z28" s="132"/>
      <c r="AA28" s="68"/>
    </row>
    <row r="29" spans="1:27" ht="13.5">
      <c r="A29" s="18"/>
      <c r="B29" s="3" t="s">
        <v>51</v>
      </c>
      <c r="C29" s="1"/>
      <c r="D29" s="127">
        <v>-381</v>
      </c>
      <c r="E29" s="127">
        <v>12</v>
      </c>
      <c r="F29" s="127">
        <v>0</v>
      </c>
      <c r="G29" s="127">
        <v>0</v>
      </c>
      <c r="H29" s="127">
        <v>338</v>
      </c>
      <c r="I29" s="127">
        <v>0</v>
      </c>
      <c r="J29" s="127">
        <v>198</v>
      </c>
      <c r="K29" s="127">
        <v>-1004</v>
      </c>
      <c r="L29" s="127">
        <v>-79</v>
      </c>
      <c r="M29" s="127">
        <v>-860</v>
      </c>
      <c r="N29" s="127">
        <v>-335</v>
      </c>
      <c r="O29" s="127">
        <v>-170</v>
      </c>
      <c r="P29" s="127">
        <v>-79</v>
      </c>
      <c r="Q29" s="127">
        <v>-247</v>
      </c>
      <c r="R29" s="127">
        <v>0</v>
      </c>
      <c r="S29" s="123"/>
      <c r="T29" s="121">
        <v>20</v>
      </c>
      <c r="U29" s="146">
        <v>0</v>
      </c>
      <c r="V29" s="147"/>
      <c r="W29" s="146">
        <v>-62</v>
      </c>
      <c r="X29" s="147"/>
      <c r="Y29" s="146">
        <v>0</v>
      </c>
      <c r="Z29" s="147"/>
      <c r="AA29" s="146">
        <v>7309</v>
      </c>
    </row>
    <row r="30" spans="1:27" ht="13.5">
      <c r="A30" s="18"/>
      <c r="B30" s="3"/>
      <c r="C30" s="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23"/>
      <c r="T30" s="121"/>
      <c r="U30" s="146"/>
      <c r="V30" s="132"/>
      <c r="W30" s="146"/>
      <c r="X30" s="132"/>
      <c r="Y30" s="146"/>
      <c r="Z30" s="132"/>
      <c r="AA30" s="146"/>
    </row>
    <row r="31" spans="1:27" ht="13.5">
      <c r="A31" s="18"/>
      <c r="B31" s="3" t="s">
        <v>123</v>
      </c>
      <c r="C31" s="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23"/>
      <c r="T31" s="121"/>
      <c r="U31" s="69">
        <f>-27+18</f>
        <v>-9</v>
      </c>
      <c r="V31" s="132"/>
      <c r="W31" s="69">
        <v>8</v>
      </c>
      <c r="X31" s="132"/>
      <c r="Y31" s="69">
        <v>-27</v>
      </c>
      <c r="Z31" s="132"/>
      <c r="AA31" s="69">
        <v>1</v>
      </c>
    </row>
    <row r="32" spans="1:27" ht="13.5">
      <c r="A32" s="18"/>
      <c r="B32" s="3" t="s">
        <v>6</v>
      </c>
      <c r="C32" s="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3"/>
      <c r="T32" s="121"/>
      <c r="U32" s="68"/>
      <c r="V32" s="132"/>
      <c r="W32" s="68"/>
      <c r="X32" s="132"/>
      <c r="Y32" s="68"/>
      <c r="Z32" s="132"/>
      <c r="AA32" s="68"/>
    </row>
    <row r="33" spans="1:27" ht="13.5">
      <c r="A33" s="18"/>
      <c r="B33" s="3" t="s">
        <v>152</v>
      </c>
      <c r="C33" s="1"/>
      <c r="D33" s="82">
        <f>D25+D27+D29</f>
        <v>1497</v>
      </c>
      <c r="E33" s="82">
        <f>+E29+E27+E25</f>
        <v>5314</v>
      </c>
      <c r="F33" s="82">
        <f>+F29+F27+F25</f>
        <v>4827</v>
      </c>
      <c r="G33" s="82">
        <f>G25+G27+G29</f>
        <v>3187</v>
      </c>
      <c r="H33" s="82">
        <f>+H29+H27+H25</f>
        <v>7285</v>
      </c>
      <c r="I33" s="82">
        <f>+I29+I27+I25</f>
        <v>4083</v>
      </c>
      <c r="J33" s="82">
        <f>+J29+J27+J25</f>
        <v>941</v>
      </c>
      <c r="K33" s="82">
        <f>K25+K27+K29</f>
        <v>1702</v>
      </c>
      <c r="L33" s="82">
        <f>+L29+L27+L25</f>
        <v>2610</v>
      </c>
      <c r="M33" s="82">
        <v>2535</v>
      </c>
      <c r="N33" s="68">
        <f>+N25+N27+N29</f>
        <v>826</v>
      </c>
      <c r="O33" s="82">
        <f>+O29+O27+O25</f>
        <v>-618</v>
      </c>
      <c r="P33" s="82">
        <f>+P29+P27+P25</f>
        <v>245</v>
      </c>
      <c r="Q33" s="82">
        <f>+Q29+Q27+Q25</f>
        <v>1335</v>
      </c>
      <c r="R33" s="82">
        <f>+R29+R27+R25</f>
        <v>0</v>
      </c>
      <c r="S33" s="122"/>
      <c r="T33" s="121"/>
      <c r="U33" s="68">
        <f>+U25+U27+U29+U31</f>
        <v>-4799</v>
      </c>
      <c r="V33" s="133">
        <f>U33/U19</f>
        <v>-0.22765654648956357</v>
      </c>
      <c r="W33" s="68">
        <f>+W25+W27+W29+W31</f>
        <v>-711.9749114204932</v>
      </c>
      <c r="X33" s="136">
        <f>W33/W19</f>
        <v>-0.02563181450194381</v>
      </c>
      <c r="Y33" s="68">
        <f>+Y25+Y27+Y29+Y31</f>
        <v>-1944</v>
      </c>
      <c r="Z33" s="136">
        <f>Y33/Y19</f>
        <v>-0.01825146462370437</v>
      </c>
      <c r="AA33" s="68">
        <f>SUM(AA25:AA31)</f>
        <v>603.0077663648399</v>
      </c>
    </row>
    <row r="34" spans="1:27" ht="13.5">
      <c r="A34" s="18"/>
      <c r="B34" s="3"/>
      <c r="C34" s="1"/>
      <c r="D34" s="82"/>
      <c r="E34" s="82"/>
      <c r="F34" s="82">
        <v>6774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23"/>
      <c r="T34" s="121"/>
      <c r="U34" s="68"/>
      <c r="V34" s="132"/>
      <c r="W34" s="68"/>
      <c r="X34" s="132"/>
      <c r="Y34" s="68"/>
      <c r="Z34" s="132"/>
      <c r="AA34" s="68"/>
    </row>
    <row r="35" spans="1:27" ht="13.5">
      <c r="A35" s="18"/>
      <c r="B35" s="3" t="s">
        <v>27</v>
      </c>
      <c r="C35" s="1"/>
      <c r="D35" s="127">
        <v>-253</v>
      </c>
      <c r="E35" s="127">
        <v>-660</v>
      </c>
      <c r="F35" s="127">
        <f>7330+276</f>
        <v>7606</v>
      </c>
      <c r="G35" s="127">
        <v>-1557</v>
      </c>
      <c r="H35" s="127">
        <v>-2668</v>
      </c>
      <c r="I35" s="127">
        <v>-985</v>
      </c>
      <c r="J35" s="127">
        <v>1952</v>
      </c>
      <c r="K35" s="127">
        <v>-1606</v>
      </c>
      <c r="L35" s="127">
        <v>-473</v>
      </c>
      <c r="M35" s="127">
        <v>0</v>
      </c>
      <c r="N35" s="127">
        <v>1241</v>
      </c>
      <c r="O35" s="127">
        <v>-369</v>
      </c>
      <c r="P35" s="127">
        <v>-78</v>
      </c>
      <c r="Q35" s="127">
        <v>-256</v>
      </c>
      <c r="R35" s="127">
        <v>0</v>
      </c>
      <c r="S35" s="123"/>
      <c r="T35" s="121">
        <v>18</v>
      </c>
      <c r="U35" s="69">
        <f>-777+1172</f>
        <v>395</v>
      </c>
      <c r="V35" s="132">
        <f>+U35/U33</f>
        <v>-0.08230881433632006</v>
      </c>
      <c r="W35" s="69">
        <v>-319</v>
      </c>
      <c r="X35" s="132"/>
      <c r="Y35" s="69">
        <v>-777</v>
      </c>
      <c r="Z35" s="132"/>
      <c r="AA35" s="69">
        <v>-359</v>
      </c>
    </row>
    <row r="36" spans="1:27" ht="13.5">
      <c r="A36" s="18"/>
      <c r="B36" s="3"/>
      <c r="C36" s="1"/>
      <c r="D36" s="82"/>
      <c r="E36" s="82"/>
      <c r="F36" s="82">
        <f>8238+27915+950+1</f>
        <v>37104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23"/>
      <c r="T36" s="121"/>
      <c r="U36" s="68"/>
      <c r="V36" s="132"/>
      <c r="W36" s="68"/>
      <c r="X36" s="132"/>
      <c r="Y36" s="68"/>
      <c r="Z36" s="132"/>
      <c r="AA36" s="68"/>
    </row>
    <row r="37" spans="1:27" ht="13.5">
      <c r="A37" s="18"/>
      <c r="B37" s="3" t="s">
        <v>151</v>
      </c>
      <c r="C37" s="1"/>
      <c r="D37" s="82">
        <f aca="true" t="shared" si="3" ref="D37:J37">SUM(D33:D35)</f>
        <v>1244</v>
      </c>
      <c r="E37" s="82">
        <f t="shared" si="3"/>
        <v>4654</v>
      </c>
      <c r="F37" s="82">
        <v>251</v>
      </c>
      <c r="G37" s="82">
        <f t="shared" si="3"/>
        <v>1630</v>
      </c>
      <c r="H37" s="82">
        <f t="shared" si="3"/>
        <v>4617</v>
      </c>
      <c r="I37" s="82">
        <f>SUM(I33:I35)</f>
        <v>3098</v>
      </c>
      <c r="J37" s="82">
        <f t="shared" si="3"/>
        <v>2893</v>
      </c>
      <c r="K37" s="82">
        <f>SUM(K33:K35)</f>
        <v>96</v>
      </c>
      <c r="L37" s="82">
        <f>SUM(L33:L35)</f>
        <v>2137</v>
      </c>
      <c r="M37" s="82">
        <v>1238</v>
      </c>
      <c r="N37" s="68">
        <f>+N33+N35</f>
        <v>2067</v>
      </c>
      <c r="O37" s="82">
        <f>SUM(O33:O35)</f>
        <v>-987</v>
      </c>
      <c r="P37" s="82">
        <f>SUM(P33:P35)</f>
        <v>167</v>
      </c>
      <c r="Q37" s="82">
        <f>SUM(Q33:Q35)</f>
        <v>1079</v>
      </c>
      <c r="R37" s="82">
        <f>SUM(R33:R35)</f>
        <v>0</v>
      </c>
      <c r="S37" s="123"/>
      <c r="T37" s="121"/>
      <c r="U37" s="68">
        <f>+U33+U35</f>
        <v>-4404</v>
      </c>
      <c r="V37" s="132"/>
      <c r="W37" s="68">
        <f>+W33+W35</f>
        <v>-1030.9749114204933</v>
      </c>
      <c r="X37" s="132"/>
      <c r="Y37" s="68">
        <f>+Y33+Y35</f>
        <v>-2721</v>
      </c>
      <c r="Z37" s="132"/>
      <c r="AA37" s="68">
        <f>SUM(AA33:AA35)</f>
        <v>244.00776636483988</v>
      </c>
    </row>
    <row r="38" spans="1:27" ht="13.5">
      <c r="A38" s="18"/>
      <c r="B38" s="3"/>
      <c r="C38" s="1"/>
      <c r="D38" s="82"/>
      <c r="E38" s="82"/>
      <c r="F38" s="82">
        <v>148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123"/>
      <c r="T38" s="121"/>
      <c r="U38" s="68"/>
      <c r="V38" s="132"/>
      <c r="W38" s="68"/>
      <c r="X38" s="132"/>
      <c r="Y38" s="68"/>
      <c r="Z38" s="132"/>
      <c r="AA38" s="68"/>
    </row>
    <row r="39" spans="1:27" ht="13.5">
      <c r="A39" s="18"/>
      <c r="B39" s="3" t="s">
        <v>52</v>
      </c>
      <c r="C39" s="1"/>
      <c r="D39" s="127">
        <v>0</v>
      </c>
      <c r="E39" s="127">
        <v>0</v>
      </c>
      <c r="F39" s="127">
        <v>7</v>
      </c>
      <c r="G39" s="127">
        <v>27</v>
      </c>
      <c r="H39" s="127">
        <v>1</v>
      </c>
      <c r="I39" s="127">
        <v>0</v>
      </c>
      <c r="J39" s="127">
        <v>0</v>
      </c>
      <c r="K39" s="127">
        <v>1</v>
      </c>
      <c r="L39" s="127">
        <v>1</v>
      </c>
      <c r="M39" s="127">
        <v>-1</v>
      </c>
      <c r="N39" s="127">
        <v>-121</v>
      </c>
      <c r="O39" s="127">
        <v>0</v>
      </c>
      <c r="P39" s="127">
        <v>0</v>
      </c>
      <c r="Q39" s="127">
        <v>0</v>
      </c>
      <c r="R39" s="127">
        <v>0</v>
      </c>
      <c r="S39" s="123"/>
      <c r="T39" s="121"/>
      <c r="U39" s="69">
        <f>6+17</f>
        <v>23</v>
      </c>
      <c r="V39" s="132"/>
      <c r="W39" s="69">
        <v>263</v>
      </c>
      <c r="X39" s="132"/>
      <c r="Y39" s="69">
        <v>6</v>
      </c>
      <c r="Z39" s="132"/>
      <c r="AA39" s="69">
        <v>247</v>
      </c>
    </row>
    <row r="40" spans="1:27" ht="13.5">
      <c r="A40" s="18"/>
      <c r="B40" s="3"/>
      <c r="C40" s="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20"/>
      <c r="T40" s="121"/>
      <c r="U40" s="68"/>
      <c r="V40" s="132"/>
      <c r="W40" s="68"/>
      <c r="X40" s="132"/>
      <c r="Y40" s="68"/>
      <c r="Z40" s="132"/>
      <c r="AA40" s="68"/>
    </row>
    <row r="41" spans="1:27" ht="14.25" thickBot="1">
      <c r="A41" s="18"/>
      <c r="B41" s="3" t="s">
        <v>153</v>
      </c>
      <c r="C41" s="1"/>
      <c r="D41" s="128">
        <f aca="true" t="shared" si="4" ref="D41:J41">SUM(D37:D39)</f>
        <v>1244</v>
      </c>
      <c r="E41" s="128">
        <f t="shared" si="4"/>
        <v>4654</v>
      </c>
      <c r="F41" s="128">
        <f t="shared" si="4"/>
        <v>406</v>
      </c>
      <c r="G41" s="128">
        <f t="shared" si="4"/>
        <v>1657</v>
      </c>
      <c r="H41" s="128">
        <f t="shared" si="4"/>
        <v>4618</v>
      </c>
      <c r="I41" s="128">
        <f>SUM(I37:I39)</f>
        <v>3098</v>
      </c>
      <c r="J41" s="128">
        <f t="shared" si="4"/>
        <v>2893</v>
      </c>
      <c r="K41" s="128">
        <f>SUM(K37:K39)</f>
        <v>97</v>
      </c>
      <c r="L41" s="128">
        <f>SUM(L37:L39)</f>
        <v>2138</v>
      </c>
      <c r="M41" s="128">
        <v>1237</v>
      </c>
      <c r="N41" s="128">
        <f>SUM(N37:N39)</f>
        <v>1946</v>
      </c>
      <c r="O41" s="128">
        <f>SUM(O37:O39)</f>
        <v>-987</v>
      </c>
      <c r="P41" s="128">
        <f>SUM(P37:P39)</f>
        <v>167</v>
      </c>
      <c r="Q41" s="128">
        <f>SUM(Q37:Q39)</f>
        <v>1079</v>
      </c>
      <c r="R41" s="128">
        <f>SUM(R37:R39)</f>
        <v>0</v>
      </c>
      <c r="S41" s="120"/>
      <c r="T41" s="121"/>
      <c r="U41" s="70">
        <f>+U37+U39</f>
        <v>-4381</v>
      </c>
      <c r="V41" s="68"/>
      <c r="W41" s="70">
        <f>+W37+W39</f>
        <v>-767.9749114204933</v>
      </c>
      <c r="X41" s="132"/>
      <c r="Y41" s="70">
        <f>+Y37+Y39</f>
        <v>-2715</v>
      </c>
      <c r="Z41" s="132"/>
      <c r="AA41" s="70">
        <f>SUM(AA37:AA39)</f>
        <v>491.0077663648399</v>
      </c>
    </row>
    <row r="42" spans="1:27" ht="14.25" thickTop="1">
      <c r="A42" s="18"/>
      <c r="B42" s="3" t="s">
        <v>6</v>
      </c>
      <c r="C42" s="1"/>
      <c r="D42" s="79"/>
      <c r="E42" s="79"/>
      <c r="F42" s="79"/>
      <c r="G42" s="79"/>
      <c r="H42" s="79"/>
      <c r="I42" s="79"/>
      <c r="J42" s="79"/>
      <c r="K42" s="79"/>
      <c r="L42" s="79"/>
      <c r="M42" s="79">
        <v>0</v>
      </c>
      <c r="N42" s="79"/>
      <c r="O42" s="82">
        <f>+C42+E42+G42+I42+K42+M42</f>
        <v>0</v>
      </c>
      <c r="P42" s="79"/>
      <c r="Q42" s="79"/>
      <c r="R42" s="79"/>
      <c r="S42" s="120"/>
      <c r="T42" s="121"/>
      <c r="U42" s="48"/>
      <c r="V42" s="48"/>
      <c r="W42" s="48"/>
      <c r="X42" s="137"/>
      <c r="Y42" s="48"/>
      <c r="Z42" s="137"/>
      <c r="AA42" s="48"/>
    </row>
    <row r="43" spans="1:27" ht="14.25" thickBot="1">
      <c r="A43" s="18"/>
      <c r="B43" s="3" t="s">
        <v>44</v>
      </c>
      <c r="C43" s="119" t="s">
        <v>72</v>
      </c>
      <c r="D43" s="129">
        <v>2.19</v>
      </c>
      <c r="E43" s="129">
        <v>8.14</v>
      </c>
      <c r="F43" s="129">
        <v>6.11</v>
      </c>
      <c r="G43" s="129">
        <v>2.03</v>
      </c>
      <c r="H43" s="129">
        <v>7.54</v>
      </c>
      <c r="I43" s="129">
        <v>6.12</v>
      </c>
      <c r="J43" s="129">
        <v>5.04</v>
      </c>
      <c r="K43" s="49">
        <v>-1.79</v>
      </c>
      <c r="L43" s="129">
        <v>3.72</v>
      </c>
      <c r="M43" s="129">
        <v>2.14</v>
      </c>
      <c r="N43" s="129">
        <v>3.36</v>
      </c>
      <c r="O43" s="49">
        <v>-1.7</v>
      </c>
      <c r="P43" s="129">
        <v>0.29</v>
      </c>
      <c r="Q43" s="129">
        <v>1.86</v>
      </c>
      <c r="R43" s="129">
        <v>0</v>
      </c>
      <c r="S43" s="124"/>
      <c r="T43" s="121"/>
      <c r="U43" s="49">
        <f>+ROUND(U41/57962*100,2)-0.01</f>
        <v>-7.569999999999999</v>
      </c>
      <c r="V43" s="114"/>
      <c r="W43" s="49">
        <f>+ROUND(W41/57962*100,2)-0.01</f>
        <v>-1.33</v>
      </c>
      <c r="X43" s="138"/>
      <c r="Y43" s="49">
        <f>+ROUND(Y41/57962*100,2)</f>
        <v>-4.68</v>
      </c>
      <c r="Z43" s="138"/>
      <c r="AA43" s="49">
        <f>+ROUND(AA41/57962*100,2)</f>
        <v>0.85</v>
      </c>
    </row>
    <row r="44" spans="1:27" ht="14.25" thickTop="1">
      <c r="A44" s="18"/>
      <c r="B44" s="3"/>
      <c r="C44" s="119"/>
      <c r="D44" s="80"/>
      <c r="E44" s="80"/>
      <c r="F44" s="80"/>
      <c r="G44" s="80"/>
      <c r="H44" s="80"/>
      <c r="I44" s="80"/>
      <c r="J44" s="80"/>
      <c r="K44" s="150"/>
      <c r="L44" s="80"/>
      <c r="M44" s="80"/>
      <c r="N44" s="80"/>
      <c r="O44" s="150"/>
      <c r="P44" s="80"/>
      <c r="Q44" s="80"/>
      <c r="R44" s="80"/>
      <c r="S44" s="124"/>
      <c r="T44" s="121"/>
      <c r="U44" s="150"/>
      <c r="V44" s="114"/>
      <c r="W44" s="150"/>
      <c r="X44" s="138"/>
      <c r="Y44" s="150"/>
      <c r="Z44" s="138"/>
      <c r="AA44" s="150"/>
    </row>
    <row r="45" spans="1:27" ht="14.25" thickBot="1">
      <c r="A45" s="18"/>
      <c r="B45" s="3"/>
      <c r="C45" s="119" t="s">
        <v>144</v>
      </c>
      <c r="D45" s="129"/>
      <c r="E45" s="129"/>
      <c r="F45" s="129"/>
      <c r="G45" s="129"/>
      <c r="H45" s="129"/>
      <c r="I45" s="129"/>
      <c r="J45" s="129"/>
      <c r="K45" s="49"/>
      <c r="L45" s="129"/>
      <c r="M45" s="129"/>
      <c r="N45" s="129"/>
      <c r="O45" s="49"/>
      <c r="P45" s="129"/>
      <c r="Q45" s="129"/>
      <c r="R45" s="129"/>
      <c r="S45" s="124"/>
      <c r="T45" s="121"/>
      <c r="U45" s="49">
        <f>U43</f>
        <v>-7.569999999999999</v>
      </c>
      <c r="V45" s="114"/>
      <c r="W45" s="49">
        <f>W43</f>
        <v>-1.33</v>
      </c>
      <c r="X45" s="138"/>
      <c r="Y45" s="49">
        <f>Y43</f>
        <v>-4.68</v>
      </c>
      <c r="Z45" s="138"/>
      <c r="AA45" s="49">
        <f>AA43</f>
        <v>0.85</v>
      </c>
    </row>
    <row r="46" spans="1:27" ht="14.25" thickTop="1">
      <c r="A46" s="18"/>
      <c r="C46" s="1"/>
      <c r="D46" s="80"/>
      <c r="E46" s="80"/>
      <c r="F46" s="80"/>
      <c r="G46" s="80"/>
      <c r="H46" s="80"/>
      <c r="I46" s="80"/>
      <c r="J46" s="130"/>
      <c r="K46" s="131" t="s">
        <v>6</v>
      </c>
      <c r="L46" s="130"/>
      <c r="M46" s="130" t="s">
        <v>6</v>
      </c>
      <c r="N46" s="80"/>
      <c r="O46" s="76"/>
      <c r="P46" s="80"/>
      <c r="Q46" s="80"/>
      <c r="R46" s="80"/>
      <c r="S46" s="124"/>
      <c r="T46" s="121"/>
      <c r="U46" s="76" t="s">
        <v>6</v>
      </c>
      <c r="V46" s="114"/>
      <c r="W46" s="76"/>
      <c r="X46" s="138"/>
      <c r="Y46" s="76"/>
      <c r="Z46" s="138"/>
      <c r="AA46" s="76"/>
    </row>
    <row r="47" spans="1:27" ht="13.5">
      <c r="A47" s="18"/>
      <c r="B47" s="3" t="s">
        <v>6</v>
      </c>
      <c r="C47" s="1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1"/>
      <c r="T47" s="1"/>
      <c r="U47" s="27"/>
      <c r="V47" s="25"/>
      <c r="W47" s="27"/>
      <c r="X47" s="25"/>
      <c r="Y47" s="27"/>
      <c r="Z47" s="25"/>
      <c r="AA47" s="27"/>
    </row>
    <row r="48" spans="1:27" ht="13.5">
      <c r="A48" s="115"/>
      <c r="B48" s="152" t="s">
        <v>109</v>
      </c>
      <c r="C48" s="1"/>
      <c r="D48" s="63"/>
      <c r="E48" s="63"/>
      <c r="F48" s="63"/>
      <c r="G48" s="63"/>
      <c r="H48" s="63"/>
      <c r="I48" s="63"/>
      <c r="J48" s="63"/>
      <c r="K48" s="63"/>
      <c r="L48" s="63"/>
      <c r="M48" s="25"/>
      <c r="N48" s="25"/>
      <c r="O48" s="25"/>
      <c r="P48" s="25"/>
      <c r="Q48" s="25"/>
      <c r="R48" s="25"/>
      <c r="S48" s="3"/>
      <c r="T48" s="3"/>
      <c r="U48" s="25"/>
      <c r="V48" s="25"/>
      <c r="W48" s="25"/>
      <c r="X48" s="25"/>
      <c r="Y48" s="27"/>
      <c r="Z48" s="25"/>
      <c r="AA48" s="27"/>
    </row>
    <row r="49" spans="1:27" ht="13.5">
      <c r="A49" s="18"/>
      <c r="B49" s="153" t="s">
        <v>126</v>
      </c>
      <c r="C49" s="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"/>
      <c r="T49" s="3"/>
      <c r="U49" s="25"/>
      <c r="V49" s="25"/>
      <c r="W49" s="25"/>
      <c r="X49" s="25"/>
      <c r="Y49" s="26"/>
      <c r="Z49" s="25"/>
      <c r="AA49" s="26"/>
    </row>
    <row r="50" spans="1:27" ht="13.5" hidden="1">
      <c r="A50" s="18"/>
      <c r="B50" s="3" t="s">
        <v>98</v>
      </c>
      <c r="C50" s="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"/>
      <c r="T50" s="3"/>
      <c r="U50" s="118"/>
      <c r="V50" s="25"/>
      <c r="W50" s="118"/>
      <c r="X50" s="25"/>
      <c r="Y50" s="118"/>
      <c r="Z50" s="25"/>
      <c r="AA50" s="118"/>
    </row>
    <row r="51" spans="1:27" ht="13.5" hidden="1">
      <c r="A51" s="18"/>
      <c r="B51" s="3" t="s">
        <v>95</v>
      </c>
      <c r="C51" s="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"/>
      <c r="T51" s="3"/>
      <c r="U51" s="25"/>
      <c r="V51" s="25"/>
      <c r="W51" s="25"/>
      <c r="X51" s="25"/>
      <c r="Y51" s="27"/>
      <c r="Z51" s="25"/>
      <c r="AA51" s="27"/>
    </row>
    <row r="52" spans="1:27" ht="13.5">
      <c r="A52" s="18"/>
      <c r="B52" s="3"/>
      <c r="C52" s="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"/>
      <c r="T52" s="3"/>
      <c r="U52" s="25"/>
      <c r="V52" s="25"/>
      <c r="W52" s="25"/>
      <c r="X52" s="25"/>
      <c r="Y52" s="27"/>
      <c r="Z52" s="25"/>
      <c r="AA52" s="27"/>
    </row>
    <row r="53" spans="1:27" ht="13.5">
      <c r="A53" s="18"/>
      <c r="B53" s="3" t="s">
        <v>6</v>
      </c>
      <c r="C53" s="3" t="s">
        <v>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"/>
      <c r="T53" s="3"/>
      <c r="U53" s="27"/>
      <c r="V53" s="25"/>
      <c r="W53" s="27"/>
      <c r="X53" s="25"/>
      <c r="Y53" s="27"/>
      <c r="Z53" s="25"/>
      <c r="AA53" s="27"/>
    </row>
    <row r="54" spans="1:27" ht="13.5">
      <c r="A54" s="18"/>
      <c r="B54" s="3"/>
      <c r="C54" s="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"/>
      <c r="T54" s="3"/>
      <c r="U54" s="25"/>
      <c r="V54" s="25"/>
      <c r="W54" s="25"/>
      <c r="X54" s="25"/>
      <c r="Y54" s="27"/>
      <c r="Z54" s="25"/>
      <c r="AA54" s="27"/>
    </row>
    <row r="55" spans="1:27" ht="13.5">
      <c r="A55" s="18"/>
      <c r="B55" s="3" t="s">
        <v>6</v>
      </c>
      <c r="C55" s="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"/>
      <c r="T55" s="3"/>
      <c r="U55" s="25"/>
      <c r="V55" s="25"/>
      <c r="W55" s="25"/>
      <c r="X55" s="25"/>
      <c r="Y55" s="27"/>
      <c r="Z55" s="25"/>
      <c r="AA55" s="27"/>
    </row>
    <row r="56" spans="1:27" ht="13.5">
      <c r="A56" s="18"/>
      <c r="B56" s="3" t="s">
        <v>6</v>
      </c>
      <c r="C56" s="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"/>
      <c r="T56" s="3"/>
      <c r="U56" s="25"/>
      <c r="V56" s="25"/>
      <c r="W56" s="25"/>
      <c r="X56" s="25"/>
      <c r="Y56" s="27"/>
      <c r="Z56" s="25"/>
      <c r="AA56" s="27"/>
    </row>
    <row r="57" spans="1:27" ht="13.5">
      <c r="A57" s="18"/>
      <c r="B57" s="3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"/>
      <c r="T57" s="3"/>
      <c r="U57" s="25"/>
      <c r="V57" s="25"/>
      <c r="W57" s="25"/>
      <c r="X57" s="25"/>
      <c r="Y57" s="27"/>
      <c r="Z57" s="25"/>
      <c r="AA57" s="27"/>
    </row>
    <row r="58" spans="1:27" ht="13.5">
      <c r="A58" s="18"/>
      <c r="B58" s="3" t="s">
        <v>6</v>
      </c>
      <c r="C58" s="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"/>
      <c r="T58" s="3"/>
      <c r="U58" s="25"/>
      <c r="V58" s="25"/>
      <c r="W58" s="25"/>
      <c r="X58" s="25"/>
      <c r="Y58" s="26"/>
      <c r="Z58" s="25"/>
      <c r="AA58" s="26"/>
    </row>
    <row r="59" spans="1:27" ht="13.5">
      <c r="A59" s="18"/>
      <c r="B59" s="3" t="s">
        <v>6</v>
      </c>
      <c r="C59" s="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"/>
      <c r="T59" s="3"/>
      <c r="U59" s="25"/>
      <c r="V59" s="25"/>
      <c r="W59" s="25"/>
      <c r="X59" s="25"/>
      <c r="Y59" s="27"/>
      <c r="Z59" s="25"/>
      <c r="AA59" s="27"/>
    </row>
    <row r="60" spans="1:27" ht="13.5">
      <c r="A60" s="18"/>
      <c r="B60" s="3" t="s">
        <v>6</v>
      </c>
      <c r="C60" s="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"/>
      <c r="T60" s="3"/>
      <c r="U60" s="25"/>
      <c r="V60" s="25"/>
      <c r="W60" s="25"/>
      <c r="X60" s="25"/>
      <c r="Y60" s="27"/>
      <c r="Z60" s="25"/>
      <c r="AA60" s="27"/>
    </row>
    <row r="61" spans="1:27" ht="13.5">
      <c r="A61" s="18"/>
      <c r="B61" s="3" t="s">
        <v>6</v>
      </c>
      <c r="C61" s="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"/>
      <c r="T61" s="3"/>
      <c r="U61" s="25"/>
      <c r="V61" s="25"/>
      <c r="W61" s="25"/>
      <c r="X61" s="25"/>
      <c r="Y61" s="27"/>
      <c r="Z61" s="25"/>
      <c r="AA61" s="27"/>
    </row>
    <row r="62" spans="1:27" ht="14.25" customHeight="1">
      <c r="A62" s="18"/>
      <c r="B62" s="3"/>
      <c r="C62" s="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3"/>
      <c r="T62" s="3"/>
      <c r="U62" s="25"/>
      <c r="V62" s="25"/>
      <c r="W62" s="25"/>
      <c r="X62" s="25"/>
      <c r="Y62" s="27"/>
      <c r="Z62" s="25"/>
      <c r="AA62" s="27"/>
    </row>
    <row r="63" spans="1:27" ht="11.25" customHeight="1">
      <c r="A63" s="18"/>
      <c r="B63" s="3" t="s">
        <v>6</v>
      </c>
      <c r="C63" s="3" t="s">
        <v>6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3"/>
      <c r="T63" s="3"/>
      <c r="U63" s="27"/>
      <c r="V63" s="25"/>
      <c r="W63" s="27"/>
      <c r="X63" s="25"/>
      <c r="Y63" s="27"/>
      <c r="Z63" s="25"/>
      <c r="AA63" s="27"/>
    </row>
    <row r="64" spans="1:27" ht="13.5" hidden="1">
      <c r="A64" s="18"/>
      <c r="B64" s="3" t="s">
        <v>6</v>
      </c>
      <c r="C64" s="3" t="s">
        <v>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"/>
      <c r="T64" s="3"/>
      <c r="U64" s="27"/>
      <c r="V64" s="25"/>
      <c r="W64" s="27"/>
      <c r="X64" s="25"/>
      <c r="Y64" s="27"/>
      <c r="Z64" s="25"/>
      <c r="AA64" s="27"/>
    </row>
    <row r="65" spans="1:27" ht="13.5">
      <c r="A65" s="18"/>
      <c r="B65" s="3" t="s">
        <v>6</v>
      </c>
      <c r="C65" s="3" t="s">
        <v>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3"/>
      <c r="T65" s="3"/>
      <c r="U65" s="27"/>
      <c r="V65" s="25"/>
      <c r="W65" s="27"/>
      <c r="X65" s="25"/>
      <c r="Y65" s="27"/>
      <c r="Z65" s="25"/>
      <c r="AA65" s="27"/>
    </row>
    <row r="66" spans="1:27" ht="13.5">
      <c r="A66" s="18"/>
      <c r="B66" s="3"/>
      <c r="C66" s="3" t="s">
        <v>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3"/>
      <c r="T66" s="3"/>
      <c r="U66" s="27"/>
      <c r="V66" s="25"/>
      <c r="W66" s="27"/>
      <c r="X66" s="25"/>
      <c r="Y66" s="27"/>
      <c r="Z66" s="25"/>
      <c r="AA66" s="27"/>
    </row>
    <row r="67" spans="1:27" ht="13.5">
      <c r="A67" s="18"/>
      <c r="B67" s="3"/>
      <c r="C67" s="3" t="s">
        <v>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"/>
      <c r="T67" s="3"/>
      <c r="U67" s="25"/>
      <c r="V67" s="25"/>
      <c r="W67" s="25"/>
      <c r="X67" s="25"/>
      <c r="Y67" s="27"/>
      <c r="Z67" s="25"/>
      <c r="AA67" s="27"/>
    </row>
    <row r="68" spans="1:27" ht="13.5">
      <c r="A68" s="18"/>
      <c r="B68" s="3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"/>
      <c r="T68" s="3"/>
      <c r="U68" s="25"/>
      <c r="V68" s="25"/>
      <c r="W68" s="25"/>
      <c r="X68" s="25"/>
      <c r="Y68" s="27"/>
      <c r="Z68" s="25"/>
      <c r="AA68" s="27"/>
    </row>
    <row r="69" spans="1:27" ht="13.5">
      <c r="A69" s="18"/>
      <c r="B69" s="3" t="s">
        <v>6</v>
      </c>
      <c r="C69" s="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3"/>
      <c r="T69" s="3"/>
      <c r="U69" s="26"/>
      <c r="V69" s="25"/>
      <c r="W69" s="26"/>
      <c r="X69" s="25"/>
      <c r="Y69" s="26"/>
      <c r="Z69" s="25"/>
      <c r="AA69" s="26"/>
    </row>
    <row r="70" spans="1:27" ht="13.5">
      <c r="A70" s="18"/>
      <c r="B70" s="3" t="s">
        <v>6</v>
      </c>
      <c r="C70" s="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"/>
      <c r="T70" s="3"/>
      <c r="U70" s="25"/>
      <c r="V70" s="25"/>
      <c r="W70" s="25"/>
      <c r="X70" s="25"/>
      <c r="Y70" s="27"/>
      <c r="Z70" s="25"/>
      <c r="AA70" s="27"/>
    </row>
    <row r="71" spans="1:27" ht="13.5">
      <c r="A71" s="18"/>
      <c r="B71" s="3"/>
      <c r="C71" s="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"/>
      <c r="T71" s="3"/>
      <c r="U71" s="25"/>
      <c r="V71" s="25"/>
      <c r="W71" s="25"/>
      <c r="X71" s="25"/>
      <c r="Y71" s="27"/>
      <c r="Z71" s="25"/>
      <c r="AA71" s="27"/>
    </row>
    <row r="72" spans="1:27" ht="13.5">
      <c r="A72" s="18" t="s">
        <v>6</v>
      </c>
      <c r="B72" s="3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"/>
      <c r="T72" s="3"/>
      <c r="U72" s="25"/>
      <c r="V72" s="25"/>
      <c r="W72" s="25"/>
      <c r="X72" s="25"/>
      <c r="Y72" s="27"/>
      <c r="Z72" s="25"/>
      <c r="AA72" s="27"/>
    </row>
    <row r="73" spans="1:27" ht="13.5">
      <c r="A73" s="18"/>
      <c r="B73" s="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25"/>
      <c r="V73" s="25"/>
      <c r="W73" s="25"/>
      <c r="X73" s="25"/>
      <c r="Y73" s="27"/>
      <c r="Z73" s="25"/>
      <c r="AA73" s="27"/>
    </row>
    <row r="74" spans="1:27" ht="13.5">
      <c r="A74" s="18"/>
      <c r="B74" s="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"/>
      <c r="T74" s="3"/>
      <c r="U74" s="25"/>
      <c r="V74" s="25"/>
      <c r="W74" s="25"/>
      <c r="X74" s="25"/>
      <c r="Y74" s="27"/>
      <c r="Z74" s="25"/>
      <c r="AA74" s="27"/>
    </row>
    <row r="75" spans="1:27" ht="13.5">
      <c r="A75" s="18"/>
      <c r="B75" s="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"/>
      <c r="T75" s="3"/>
      <c r="U75" s="25"/>
      <c r="V75" s="25"/>
      <c r="W75" s="25"/>
      <c r="X75" s="25"/>
      <c r="Y75" s="27"/>
      <c r="Z75" s="25"/>
      <c r="AA75" s="27"/>
    </row>
    <row r="76" spans="1:27" ht="13.5">
      <c r="A76" s="18"/>
      <c r="B76" s="3" t="s">
        <v>6</v>
      </c>
      <c r="C76" s="3" t="s">
        <v>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"/>
      <c r="T76" s="3"/>
      <c r="U76" s="28"/>
      <c r="V76" s="25"/>
      <c r="W76" s="28"/>
      <c r="X76" s="25"/>
      <c r="Y76" s="28"/>
      <c r="Z76" s="25"/>
      <c r="AA76" s="28"/>
    </row>
    <row r="77" spans="1:27" ht="13.5">
      <c r="A77" s="18"/>
      <c r="B77" s="3" t="s">
        <v>6</v>
      </c>
      <c r="C77" s="3" t="s">
        <v>6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"/>
      <c r="T77" s="3"/>
      <c r="U77" s="28"/>
      <c r="V77" s="25"/>
      <c r="W77" s="28"/>
      <c r="X77" s="25"/>
      <c r="Y77" s="27"/>
      <c r="Z77" s="25"/>
      <c r="AA77" s="27"/>
    </row>
    <row r="78" spans="1:27" ht="13.5">
      <c r="A78" s="18"/>
      <c r="B78" s="3" t="s">
        <v>6</v>
      </c>
      <c r="C78" s="3" t="s">
        <v>6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3"/>
      <c r="T78" s="3"/>
      <c r="U78" s="27"/>
      <c r="V78" s="27"/>
      <c r="W78" s="27"/>
      <c r="X78" s="27"/>
      <c r="Y78" s="27"/>
      <c r="Z78" s="25"/>
      <c r="AA78" s="27"/>
    </row>
    <row r="79" spans="1:27" ht="13.5">
      <c r="A79" s="18"/>
      <c r="B79" s="3"/>
      <c r="C79" s="3" t="s">
        <v>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"/>
      <c r="T79" s="3"/>
      <c r="U79" s="25"/>
      <c r="V79" s="25"/>
      <c r="W79" s="25"/>
      <c r="X79" s="25"/>
      <c r="Y79" s="27"/>
      <c r="Z79" s="25"/>
      <c r="AA79" s="27"/>
    </row>
    <row r="80" ht="12.75">
      <c r="Y80" s="31"/>
    </row>
    <row r="81" ht="12.75">
      <c r="Y81" s="31"/>
    </row>
    <row r="82" ht="12.75">
      <c r="Y82" s="31"/>
    </row>
    <row r="83" ht="12.75">
      <c r="Y83" s="31"/>
    </row>
    <row r="84" ht="12.75">
      <c r="Y84" s="31"/>
    </row>
    <row r="85" ht="12.75">
      <c r="Y85" s="31"/>
    </row>
    <row r="86" ht="12.75">
      <c r="Y86" s="31"/>
    </row>
    <row r="87" ht="12.75">
      <c r="Y87" s="31"/>
    </row>
    <row r="88" ht="12.75">
      <c r="Y88" s="31"/>
    </row>
    <row r="89" ht="12.75">
      <c r="Y89" s="31"/>
    </row>
    <row r="90" ht="12.75">
      <c r="Y90" s="31"/>
    </row>
    <row r="91" ht="12.75">
      <c r="Y91" s="31"/>
    </row>
    <row r="92" ht="12.75">
      <c r="Y92" s="31"/>
    </row>
    <row r="93" ht="12.75">
      <c r="Y93" s="31"/>
    </row>
    <row r="94" ht="12.75">
      <c r="Y94" s="31"/>
    </row>
    <row r="95" ht="12.75">
      <c r="Y95" s="31"/>
    </row>
    <row r="96" ht="12.75">
      <c r="Y96" s="31"/>
    </row>
    <row r="97" ht="12.75">
      <c r="Y97" s="31"/>
    </row>
    <row r="98" ht="12.75">
      <c r="Y98" s="31"/>
    </row>
    <row r="99" ht="12.75">
      <c r="Y99" s="31"/>
    </row>
    <row r="100" ht="12.75">
      <c r="Y100" s="31"/>
    </row>
    <row r="101" ht="12.75">
      <c r="Y101" s="31"/>
    </row>
    <row r="102" ht="12.75">
      <c r="Y102" s="31"/>
    </row>
    <row r="103" ht="12.75">
      <c r="Y103" s="31"/>
    </row>
    <row r="104" ht="12.75">
      <c r="Y104" s="31"/>
    </row>
    <row r="105" ht="12.75">
      <c r="Y105" s="31"/>
    </row>
    <row r="106" ht="12.75">
      <c r="Y106" s="31"/>
    </row>
    <row r="107" ht="12.75">
      <c r="Y107" s="31"/>
    </row>
    <row r="108" ht="12.75">
      <c r="Y108" s="31"/>
    </row>
    <row r="109" ht="12.75">
      <c r="Y109" s="31"/>
    </row>
    <row r="110" ht="12.75">
      <c r="Y110" s="31"/>
    </row>
    <row r="111" ht="12.75">
      <c r="Y111" s="31"/>
    </row>
    <row r="112" ht="12.75">
      <c r="Y112" s="31"/>
    </row>
    <row r="113" ht="12.75">
      <c r="Y113" s="31"/>
    </row>
    <row r="114" ht="12.75">
      <c r="Y114" s="31"/>
    </row>
    <row r="115" ht="12.75">
      <c r="Y115" s="31"/>
    </row>
    <row r="116" ht="12.75">
      <c r="Y116" s="31"/>
    </row>
    <row r="117" ht="12.75">
      <c r="Y117" s="31"/>
    </row>
    <row r="118" ht="12.75">
      <c r="Y118" s="31"/>
    </row>
    <row r="119" ht="12.75">
      <c r="Y119" s="31"/>
    </row>
    <row r="120" ht="12.75">
      <c r="Y120" s="31"/>
    </row>
    <row r="121" ht="12.75">
      <c r="Y121" s="31"/>
    </row>
    <row r="122" ht="12.75">
      <c r="Y122" s="31"/>
    </row>
    <row r="123" ht="12.75">
      <c r="Y123" s="31"/>
    </row>
    <row r="124" ht="12.75">
      <c r="Y124" s="31"/>
    </row>
    <row r="125" ht="12.75">
      <c r="Y125" s="31"/>
    </row>
    <row r="126" ht="12.75">
      <c r="Y126" s="31"/>
    </row>
    <row r="127" ht="12.75">
      <c r="Y127" s="31"/>
    </row>
    <row r="128" ht="12.75">
      <c r="Y128" s="31"/>
    </row>
    <row r="129" ht="12.75">
      <c r="Y129" s="31"/>
    </row>
    <row r="130" ht="12.75">
      <c r="Y130" s="31"/>
    </row>
    <row r="131" ht="12.75">
      <c r="Y131" s="31"/>
    </row>
    <row r="132" ht="12.75">
      <c r="Y132" s="31"/>
    </row>
    <row r="133" ht="12.75">
      <c r="Y133" s="31"/>
    </row>
    <row r="134" ht="12.75">
      <c r="Y134" s="31"/>
    </row>
    <row r="135" ht="12.75">
      <c r="Y135" s="31"/>
    </row>
    <row r="136" ht="12.75">
      <c r="Y136" s="31"/>
    </row>
    <row r="137" ht="12.75">
      <c r="Y137" s="31"/>
    </row>
    <row r="138" ht="12.75">
      <c r="Y138" s="31"/>
    </row>
    <row r="139" ht="12.75">
      <c r="Y139" s="31"/>
    </row>
    <row r="140" ht="12.75">
      <c r="Y140" s="31"/>
    </row>
    <row r="141" ht="12.75">
      <c r="Y141" s="31"/>
    </row>
    <row r="142" ht="12.75">
      <c r="Y142" s="31"/>
    </row>
    <row r="143" ht="12.75">
      <c r="Y143" s="31"/>
    </row>
    <row r="144" ht="12.75">
      <c r="Y144" s="31"/>
    </row>
    <row r="145" ht="12.75">
      <c r="Y145" s="31"/>
    </row>
    <row r="146" ht="12.75">
      <c r="Y146" s="31"/>
    </row>
    <row r="147" ht="12.75">
      <c r="Y147" s="31"/>
    </row>
    <row r="148" ht="12.75">
      <c r="Y148" s="31"/>
    </row>
    <row r="149" ht="12.75">
      <c r="Y149" s="31"/>
    </row>
    <row r="150" ht="12.75">
      <c r="Y150" s="31"/>
    </row>
    <row r="151" ht="12.75">
      <c r="Y151" s="31"/>
    </row>
    <row r="152" ht="12.75">
      <c r="Y152" s="31"/>
    </row>
    <row r="153" ht="12.75">
      <c r="Y153" s="31"/>
    </row>
    <row r="154" ht="12.75">
      <c r="Y154" s="31"/>
    </row>
    <row r="155" ht="12.75">
      <c r="Y155" s="31"/>
    </row>
    <row r="156" ht="12.75">
      <c r="Y156" s="31"/>
    </row>
    <row r="157" ht="12.75">
      <c r="Y157" s="31"/>
    </row>
    <row r="158" ht="12.75">
      <c r="Y158" s="31"/>
    </row>
    <row r="159" ht="12.75">
      <c r="Y159" s="31"/>
    </row>
    <row r="160" ht="12.75">
      <c r="Y160" s="31"/>
    </row>
    <row r="161" ht="12.75">
      <c r="Y161" s="31"/>
    </row>
    <row r="162" ht="12.75">
      <c r="Y162" s="31"/>
    </row>
    <row r="163" ht="12.75">
      <c r="Y163" s="31"/>
    </row>
    <row r="164" ht="12.75">
      <c r="Y164" s="31"/>
    </row>
    <row r="165" ht="12.75">
      <c r="Y165" s="31"/>
    </row>
    <row r="166" ht="12.75">
      <c r="Y166" s="31"/>
    </row>
    <row r="167" ht="12.75">
      <c r="Y167" s="31"/>
    </row>
    <row r="168" ht="12.75">
      <c r="Y168" s="31"/>
    </row>
    <row r="169" ht="12.75">
      <c r="Y169" s="31"/>
    </row>
    <row r="170" ht="12.75">
      <c r="Y170" s="31"/>
    </row>
    <row r="171" ht="12.75">
      <c r="Y171" s="31"/>
    </row>
    <row r="172" ht="12.75">
      <c r="Y172" s="31"/>
    </row>
    <row r="173" ht="12.75">
      <c r="Y173" s="31"/>
    </row>
    <row r="174" ht="12.75">
      <c r="Y174" s="31"/>
    </row>
    <row r="175" ht="12.75">
      <c r="Y175" s="31"/>
    </row>
    <row r="176" ht="12.75">
      <c r="Y176" s="31"/>
    </row>
    <row r="177" ht="12.75">
      <c r="Y177" s="31"/>
    </row>
    <row r="178" ht="12.75">
      <c r="Y178" s="31"/>
    </row>
    <row r="179" ht="12.75">
      <c r="Y179" s="31"/>
    </row>
    <row r="180" ht="12.75">
      <c r="Y180" s="31"/>
    </row>
    <row r="181" ht="12.75">
      <c r="Y181" s="31"/>
    </row>
    <row r="182" ht="12.75">
      <c r="Y182" s="31"/>
    </row>
    <row r="183" ht="12.75">
      <c r="Y183" s="31"/>
    </row>
    <row r="184" ht="12.75">
      <c r="Y184" s="31"/>
    </row>
    <row r="185" ht="12.75">
      <c r="Y185" s="31"/>
    </row>
    <row r="186" ht="12.75">
      <c r="Y186" s="31"/>
    </row>
    <row r="187" ht="12.75">
      <c r="Y187" s="31"/>
    </row>
    <row r="188" ht="12.75">
      <c r="Y188" s="31"/>
    </row>
    <row r="189" ht="12.75">
      <c r="Y189" s="31"/>
    </row>
    <row r="190" ht="12.75">
      <c r="Y190" s="31"/>
    </row>
    <row r="191" ht="12.75">
      <c r="Y191" s="31"/>
    </row>
    <row r="192" ht="12.75">
      <c r="Y192" s="31"/>
    </row>
    <row r="193" ht="12.75">
      <c r="Y193" s="31"/>
    </row>
    <row r="194" ht="12.75">
      <c r="Y194" s="31"/>
    </row>
    <row r="195" ht="12.75">
      <c r="Y195" s="31"/>
    </row>
    <row r="196" ht="12.75">
      <c r="Y196" s="31"/>
    </row>
    <row r="197" ht="12.75">
      <c r="Y197" s="31"/>
    </row>
    <row r="198" ht="12.75">
      <c r="Y198" s="31"/>
    </row>
    <row r="199" ht="12.75">
      <c r="Y199" s="31"/>
    </row>
    <row r="200" ht="12.75">
      <c r="Y200" s="31"/>
    </row>
    <row r="201" ht="12.75">
      <c r="Y201" s="31"/>
    </row>
    <row r="202" ht="12.75">
      <c r="Y202" s="31"/>
    </row>
    <row r="203" ht="12.75">
      <c r="Y203" s="31"/>
    </row>
    <row r="204" ht="12.75">
      <c r="Y204" s="31"/>
    </row>
    <row r="205" ht="12.75">
      <c r="Y205" s="31"/>
    </row>
    <row r="206" ht="12.75">
      <c r="Y206" s="31"/>
    </row>
    <row r="207" ht="12.75">
      <c r="Y207" s="31"/>
    </row>
    <row r="208" ht="12.75">
      <c r="Y208" s="31"/>
    </row>
    <row r="209" ht="12.75">
      <c r="Y209" s="31"/>
    </row>
    <row r="210" ht="12.75">
      <c r="Y210" s="31"/>
    </row>
    <row r="211" ht="12.75">
      <c r="Y211" s="31"/>
    </row>
    <row r="212" ht="12.75">
      <c r="Y212" s="31"/>
    </row>
    <row r="213" ht="12.75">
      <c r="Y213" s="31"/>
    </row>
    <row r="214" ht="12.75">
      <c r="Y214" s="31"/>
    </row>
    <row r="215" ht="12.75">
      <c r="Y215" s="31"/>
    </row>
    <row r="216" ht="12.75">
      <c r="Y216" s="31"/>
    </row>
    <row r="217" ht="12.75">
      <c r="Y217" s="31"/>
    </row>
    <row r="218" ht="12.75">
      <c r="Y218" s="31"/>
    </row>
    <row r="219" ht="12.75">
      <c r="Y219" s="31"/>
    </row>
    <row r="220" ht="12.75">
      <c r="Y220" s="31"/>
    </row>
    <row r="221" ht="12.75">
      <c r="Y221" s="31"/>
    </row>
    <row r="222" ht="12.75">
      <c r="Y222" s="31"/>
    </row>
    <row r="223" ht="12.75">
      <c r="Y223" s="31"/>
    </row>
    <row r="224" ht="12.75">
      <c r="Y224" s="31"/>
    </row>
    <row r="225" ht="12.75">
      <c r="Y225" s="31"/>
    </row>
    <row r="226" ht="12.75">
      <c r="Y226" s="31"/>
    </row>
    <row r="227" ht="12.75">
      <c r="Y227" s="31"/>
    </row>
    <row r="228" ht="12.75">
      <c r="Y228" s="31"/>
    </row>
    <row r="229" ht="12.75">
      <c r="Y229" s="31"/>
    </row>
    <row r="230" ht="12.75">
      <c r="Y230" s="31"/>
    </row>
    <row r="231" ht="12.75">
      <c r="Y231" s="31"/>
    </row>
    <row r="232" ht="12.75">
      <c r="Y232" s="31"/>
    </row>
    <row r="233" ht="12.75">
      <c r="Y233" s="31"/>
    </row>
    <row r="234" ht="12.75">
      <c r="Y234" s="31"/>
    </row>
    <row r="235" ht="12.75">
      <c r="Y235" s="31"/>
    </row>
    <row r="236" ht="12.75">
      <c r="Y236" s="31"/>
    </row>
    <row r="237" ht="12.75">
      <c r="Y237" s="31"/>
    </row>
    <row r="238" ht="12.75">
      <c r="Y238" s="31"/>
    </row>
    <row r="239" ht="12.75">
      <c r="Y239" s="31"/>
    </row>
    <row r="240" ht="12.75">
      <c r="Y240" s="31"/>
    </row>
    <row r="241" ht="12.75">
      <c r="Y241" s="31"/>
    </row>
    <row r="242" ht="12.75">
      <c r="Y242" s="31"/>
    </row>
    <row r="243" ht="12.75">
      <c r="Y243" s="31"/>
    </row>
    <row r="244" ht="12.75">
      <c r="Y244" s="31"/>
    </row>
    <row r="245" ht="12.75">
      <c r="Y245" s="31"/>
    </row>
    <row r="246" ht="12.75">
      <c r="Y246" s="31"/>
    </row>
    <row r="247" ht="12.75">
      <c r="Y247" s="31"/>
    </row>
    <row r="248" ht="12.75">
      <c r="Y248" s="31"/>
    </row>
    <row r="249" ht="12.75">
      <c r="Y249" s="31"/>
    </row>
    <row r="250" ht="12.75">
      <c r="Y250" s="31"/>
    </row>
    <row r="251" ht="12.75">
      <c r="Y251" s="31"/>
    </row>
    <row r="252" ht="12.75">
      <c r="Y252" s="31"/>
    </row>
    <row r="253" ht="12.75">
      <c r="Y253" s="31"/>
    </row>
    <row r="254" ht="12.75">
      <c r="Y254" s="31"/>
    </row>
    <row r="255" ht="12.75">
      <c r="Y255" s="31"/>
    </row>
    <row r="256" ht="12.75">
      <c r="Y256" s="31"/>
    </row>
    <row r="257" ht="12.75">
      <c r="Y257" s="31"/>
    </row>
    <row r="258" ht="12.75">
      <c r="Y258" s="31"/>
    </row>
    <row r="259" ht="12.75">
      <c r="Y259" s="31"/>
    </row>
    <row r="260" ht="12.75">
      <c r="Y260" s="31"/>
    </row>
    <row r="261" ht="12.75">
      <c r="Y261" s="31"/>
    </row>
    <row r="262" ht="12.75">
      <c r="Y262" s="31"/>
    </row>
    <row r="263" ht="12.75">
      <c r="Y263" s="31"/>
    </row>
    <row r="264" ht="12.75">
      <c r="Y264" s="31"/>
    </row>
    <row r="265" ht="12.75">
      <c r="Y265" s="31"/>
    </row>
    <row r="266" ht="12.75">
      <c r="Y266" s="31"/>
    </row>
    <row r="267" ht="12.75">
      <c r="Y267" s="31"/>
    </row>
    <row r="268" ht="12.75">
      <c r="Y268" s="31"/>
    </row>
    <row r="269" ht="12.75">
      <c r="Y269" s="31"/>
    </row>
    <row r="270" ht="12.75">
      <c r="Y270" s="31"/>
    </row>
    <row r="271" ht="12.75">
      <c r="Y271" s="31"/>
    </row>
    <row r="272" ht="12.75">
      <c r="Y272" s="31"/>
    </row>
    <row r="273" ht="12.75">
      <c r="Y273" s="31"/>
    </row>
    <row r="274" ht="12.75">
      <c r="Y274" s="31"/>
    </row>
    <row r="275" ht="12.75">
      <c r="Y275" s="31"/>
    </row>
    <row r="276" ht="12.75">
      <c r="Y276" s="31"/>
    </row>
    <row r="277" ht="12.75">
      <c r="Y277" s="31"/>
    </row>
    <row r="278" ht="12.75">
      <c r="Y278" s="31"/>
    </row>
    <row r="279" ht="12.75">
      <c r="Y279" s="31"/>
    </row>
    <row r="280" ht="12.75">
      <c r="Y280" s="31"/>
    </row>
    <row r="281" ht="12.75">
      <c r="Y281" s="31"/>
    </row>
    <row r="282" ht="12.75">
      <c r="Y282" s="31"/>
    </row>
    <row r="283" ht="12.75">
      <c r="Y283" s="31"/>
    </row>
    <row r="284" ht="12.75">
      <c r="Y284" s="31"/>
    </row>
    <row r="285" ht="12.75">
      <c r="Y285" s="31"/>
    </row>
  </sheetData>
  <mergeCells count="4">
    <mergeCell ref="U10:X10"/>
    <mergeCell ref="Y10:AA10"/>
    <mergeCell ref="D10:F10"/>
    <mergeCell ref="G10:R10"/>
  </mergeCells>
  <printOptions/>
  <pageMargins left="0.62" right="0" top="0.48" bottom="0.59" header="0.3" footer="0.26"/>
  <pageSetup fitToHeight="1" fitToWidth="1" horizontalDpi="600" verticalDpi="600" orientation="portrait" paperSize="9" scale="95" r:id="rId2"/>
  <headerFooter alignWithMargins="0">
    <oddFooter>&amp;C&amp;"Times New Roman,Regular"Page 1 of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A56">
      <selection activeCell="F25" sqref="F25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44.7109375" style="0" customWidth="1"/>
    <col min="4" max="4" width="12.00390625" style="29" hidden="1" customWidth="1"/>
    <col min="5" max="5" width="2.28125" style="29" customWidth="1"/>
    <col min="6" max="6" width="14.57421875" style="29" customWidth="1"/>
    <col min="7" max="7" width="1.421875" style="29" customWidth="1"/>
    <col min="8" max="8" width="15.28125" style="29" customWidth="1"/>
    <col min="9" max="9" width="2.140625" style="0" customWidth="1"/>
    <col min="10" max="10" width="10.8515625" style="29" hidden="1" customWidth="1"/>
    <col min="11" max="11" width="2.28125" style="0" hidden="1" customWidth="1"/>
    <col min="12" max="12" width="9.140625" style="29" hidden="1" customWidth="1"/>
    <col min="13" max="13" width="1.57421875" style="0" hidden="1" customWidth="1"/>
    <col min="14" max="14" width="7.28125" style="0" hidden="1" customWidth="1"/>
    <col min="15" max="15" width="9.140625" style="0" hidden="1" customWidth="1"/>
    <col min="24" max="24" width="9.00390625" style="0" customWidth="1"/>
    <col min="25" max="25" width="9.140625" style="0" hidden="1" customWidth="1"/>
  </cols>
  <sheetData>
    <row r="1" spans="1:12" ht="13.5">
      <c r="A1" s="1"/>
      <c r="B1" s="1"/>
      <c r="C1" s="2"/>
      <c r="E1"/>
      <c r="G1"/>
      <c r="L1"/>
    </row>
    <row r="2" spans="1:12" ht="16.5">
      <c r="A2" s="1"/>
      <c r="B2" s="1"/>
      <c r="C2" s="47" t="s">
        <v>93</v>
      </c>
      <c r="E2"/>
      <c r="G2"/>
      <c r="H2" s="108"/>
      <c r="L2"/>
    </row>
    <row r="3" spans="1:12" ht="11.25" customHeight="1">
      <c r="A3" s="1"/>
      <c r="B3" s="1"/>
      <c r="C3" s="6"/>
      <c r="E3"/>
      <c r="G3"/>
      <c r="L3"/>
    </row>
    <row r="4" spans="1:12" ht="16.5">
      <c r="A4" s="8" t="s">
        <v>46</v>
      </c>
      <c r="B4" s="9"/>
      <c r="C4" s="9"/>
      <c r="E4"/>
      <c r="G4"/>
      <c r="L4"/>
    </row>
    <row r="5" spans="1:12" ht="16.5">
      <c r="A5" s="8" t="s">
        <v>145</v>
      </c>
      <c r="B5" s="9"/>
      <c r="C5" s="9"/>
      <c r="E5"/>
      <c r="G5"/>
      <c r="L5"/>
    </row>
    <row r="6" spans="1:12" ht="8.25" customHeight="1" thickBot="1">
      <c r="A6" s="10"/>
      <c r="B6" s="10"/>
      <c r="C6" s="10"/>
      <c r="D6" s="33"/>
      <c r="E6" s="33"/>
      <c r="F6" s="33"/>
      <c r="G6" s="33"/>
      <c r="H6" s="33"/>
      <c r="I6" s="10"/>
      <c r="J6" s="33"/>
      <c r="K6" s="10"/>
      <c r="L6" s="33"/>
    </row>
    <row r="7" spans="1:12" ht="8.25" customHeight="1" thickTop="1">
      <c r="A7" s="9"/>
      <c r="B7" s="9"/>
      <c r="C7" s="9"/>
      <c r="D7" s="34"/>
      <c r="E7" s="11"/>
      <c r="F7" s="34"/>
      <c r="G7" s="11"/>
      <c r="H7" s="11"/>
      <c r="I7" s="9"/>
      <c r="J7" s="11"/>
      <c r="K7" s="9"/>
      <c r="L7" s="11"/>
    </row>
    <row r="8" spans="1:14" ht="15">
      <c r="A8" s="60"/>
      <c r="B8" s="9"/>
      <c r="C8" s="9"/>
      <c r="D8" s="99" t="s">
        <v>28</v>
      </c>
      <c r="E8" s="101"/>
      <c r="F8" s="34" t="s">
        <v>28</v>
      </c>
      <c r="G8" s="101"/>
      <c r="H8" s="34" t="s">
        <v>0</v>
      </c>
      <c r="I8" s="99"/>
      <c r="J8" s="99" t="s">
        <v>0</v>
      </c>
      <c r="K8" s="99"/>
      <c r="L8" s="99" t="s">
        <v>0</v>
      </c>
      <c r="M8" s="34"/>
      <c r="N8" s="9"/>
    </row>
    <row r="9" spans="1:14" ht="15">
      <c r="A9" s="12"/>
      <c r="B9" s="9"/>
      <c r="C9" s="9"/>
      <c r="D9" s="102" t="s">
        <v>97</v>
      </c>
      <c r="E9" s="99"/>
      <c r="F9" s="148" t="s">
        <v>140</v>
      </c>
      <c r="G9" s="34"/>
      <c r="H9" s="148" t="s">
        <v>127</v>
      </c>
      <c r="I9" s="99"/>
      <c r="J9" s="102" t="s">
        <v>65</v>
      </c>
      <c r="K9" s="99"/>
      <c r="L9" s="102" t="s">
        <v>40</v>
      </c>
      <c r="M9" s="34"/>
      <c r="N9" s="9"/>
    </row>
    <row r="10" spans="1:14" ht="15">
      <c r="A10" s="12"/>
      <c r="B10" s="9"/>
      <c r="C10" s="9"/>
      <c r="D10" s="99" t="s">
        <v>3</v>
      </c>
      <c r="E10" s="101"/>
      <c r="F10" s="34" t="s">
        <v>3</v>
      </c>
      <c r="G10" s="46"/>
      <c r="H10" s="34" t="s">
        <v>3</v>
      </c>
      <c r="I10" s="99"/>
      <c r="J10" s="99" t="s">
        <v>3</v>
      </c>
      <c r="K10" s="99"/>
      <c r="L10" s="99" t="s">
        <v>3</v>
      </c>
      <c r="M10" s="34"/>
      <c r="N10" s="9"/>
    </row>
    <row r="11" spans="1:14" ht="15">
      <c r="A11" s="12"/>
      <c r="C11" s="9"/>
      <c r="D11" s="101"/>
      <c r="E11" s="101"/>
      <c r="F11" s="101"/>
      <c r="G11" s="101"/>
      <c r="H11" s="34" t="s">
        <v>77</v>
      </c>
      <c r="I11" s="103"/>
      <c r="J11" s="99"/>
      <c r="K11" s="103"/>
      <c r="L11" s="99" t="s">
        <v>38</v>
      </c>
      <c r="M11" s="9"/>
      <c r="N11" s="9"/>
    </row>
    <row r="12" spans="1:14" ht="15">
      <c r="A12" s="12"/>
      <c r="B12" s="60" t="s">
        <v>35</v>
      </c>
      <c r="C12" s="9"/>
      <c r="D12" s="11"/>
      <c r="E12" s="11"/>
      <c r="F12" s="11"/>
      <c r="G12" s="11"/>
      <c r="H12" s="11"/>
      <c r="I12" s="9"/>
      <c r="J12" s="11"/>
      <c r="K12" s="9"/>
      <c r="L12" s="46"/>
      <c r="M12" s="9"/>
      <c r="N12" s="9"/>
    </row>
    <row r="13" spans="1:14" ht="13.5">
      <c r="A13" s="12">
        <v>1</v>
      </c>
      <c r="B13" s="9" t="s">
        <v>13</v>
      </c>
      <c r="C13" s="9"/>
      <c r="D13" s="52">
        <v>61400</v>
      </c>
      <c r="E13" s="52"/>
      <c r="F13" s="52">
        <f>54173-F16</f>
        <v>35812</v>
      </c>
      <c r="G13" s="52"/>
      <c r="H13" s="52">
        <v>37552</v>
      </c>
      <c r="I13" s="53"/>
      <c r="J13" s="52">
        <v>64631</v>
      </c>
      <c r="K13" s="53"/>
      <c r="L13" s="52">
        <v>63475</v>
      </c>
      <c r="M13" s="9"/>
      <c r="N13" s="59">
        <f>+F13-H13</f>
        <v>-1740</v>
      </c>
    </row>
    <row r="14" spans="1:14" ht="13.5" hidden="1">
      <c r="A14" s="12"/>
      <c r="B14" s="9" t="s">
        <v>14</v>
      </c>
      <c r="C14" s="9"/>
      <c r="D14" s="52">
        <v>0</v>
      </c>
      <c r="E14" s="52"/>
      <c r="F14" s="52">
        <v>0</v>
      </c>
      <c r="G14" s="52"/>
      <c r="H14" s="52">
        <v>0</v>
      </c>
      <c r="I14" s="53"/>
      <c r="J14" s="52">
        <v>0</v>
      </c>
      <c r="K14" s="53"/>
      <c r="L14" s="52">
        <v>0</v>
      </c>
      <c r="M14" s="9"/>
      <c r="N14" s="59">
        <f aca="true" t="shared" si="0" ref="N14:N21">+F14-H14</f>
        <v>0</v>
      </c>
    </row>
    <row r="15" spans="1:14" ht="13.5" hidden="1">
      <c r="A15" s="12"/>
      <c r="B15" s="9" t="s">
        <v>15</v>
      </c>
      <c r="C15" s="9"/>
      <c r="D15" s="52">
        <v>0</v>
      </c>
      <c r="E15" s="52"/>
      <c r="F15" s="52">
        <v>0</v>
      </c>
      <c r="G15" s="52"/>
      <c r="H15" s="52">
        <v>0</v>
      </c>
      <c r="I15" s="53"/>
      <c r="J15" s="52">
        <v>0</v>
      </c>
      <c r="K15" s="53"/>
      <c r="L15" s="52">
        <v>0</v>
      </c>
      <c r="M15" s="9"/>
      <c r="N15" s="59">
        <f t="shared" si="0"/>
        <v>0</v>
      </c>
    </row>
    <row r="16" spans="1:14" ht="13.5">
      <c r="A16" s="12">
        <v>2</v>
      </c>
      <c r="B16" s="9" t="s">
        <v>133</v>
      </c>
      <c r="C16" s="9"/>
      <c r="D16" s="52"/>
      <c r="E16" s="52"/>
      <c r="F16" s="52">
        <v>18361</v>
      </c>
      <c r="G16" s="52"/>
      <c r="H16" s="52">
        <v>18341</v>
      </c>
      <c r="I16" s="53"/>
      <c r="J16" s="52"/>
      <c r="K16" s="53"/>
      <c r="L16" s="52"/>
      <c r="M16" s="9"/>
      <c r="N16" s="59"/>
    </row>
    <row r="17" spans="1:14" ht="13.5">
      <c r="A17" s="12">
        <v>3</v>
      </c>
      <c r="B17" s="9" t="s">
        <v>16</v>
      </c>
      <c r="C17" s="9"/>
      <c r="D17" s="52">
        <f>9098-430</f>
        <v>8668</v>
      </c>
      <c r="E17" s="52"/>
      <c r="F17" s="52">
        <v>13271</v>
      </c>
      <c r="G17" s="52"/>
      <c r="H17" s="52">
        <v>10085</v>
      </c>
      <c r="I17" s="53"/>
      <c r="J17" s="52">
        <v>9812</v>
      </c>
      <c r="K17" s="53"/>
      <c r="L17" s="52">
        <v>8905</v>
      </c>
      <c r="M17" s="9"/>
      <c r="N17" s="59">
        <f t="shared" si="0"/>
        <v>3186</v>
      </c>
    </row>
    <row r="18" spans="1:14" ht="13.5">
      <c r="A18" s="12">
        <v>4</v>
      </c>
      <c r="B18" s="9" t="s">
        <v>17</v>
      </c>
      <c r="C18" s="9"/>
      <c r="D18" s="52">
        <f>1085-57</f>
        <v>1028</v>
      </c>
      <c r="E18" s="52"/>
      <c r="F18" s="52">
        <v>979</v>
      </c>
      <c r="G18" s="52"/>
      <c r="H18" s="52">
        <v>970</v>
      </c>
      <c r="I18" s="53"/>
      <c r="J18" s="52">
        <v>1085</v>
      </c>
      <c r="K18" s="53"/>
      <c r="L18" s="52">
        <v>1142</v>
      </c>
      <c r="M18" s="9"/>
      <c r="N18" s="59">
        <f t="shared" si="0"/>
        <v>9</v>
      </c>
    </row>
    <row r="19" spans="1:14" ht="13.5" hidden="1">
      <c r="A19" s="12"/>
      <c r="B19" s="9" t="s">
        <v>18</v>
      </c>
      <c r="C19" s="9"/>
      <c r="D19" s="52">
        <v>0</v>
      </c>
      <c r="E19" s="52"/>
      <c r="F19" s="52">
        <v>0</v>
      </c>
      <c r="G19" s="52"/>
      <c r="H19" s="52">
        <v>0</v>
      </c>
      <c r="I19" s="53"/>
      <c r="J19" s="52">
        <v>0</v>
      </c>
      <c r="K19" s="53"/>
      <c r="L19" s="52">
        <v>0</v>
      </c>
      <c r="M19" s="9"/>
      <c r="N19" s="59">
        <f t="shared" si="0"/>
        <v>0</v>
      </c>
    </row>
    <row r="20" spans="1:25" ht="13.5">
      <c r="A20" s="12">
        <v>5</v>
      </c>
      <c r="B20" s="9" t="s">
        <v>99</v>
      </c>
      <c r="C20" s="9"/>
      <c r="D20" s="52">
        <v>6450</v>
      </c>
      <c r="E20" s="52"/>
      <c r="F20" s="52">
        <v>10188</v>
      </c>
      <c r="G20" s="52"/>
      <c r="H20" s="52">
        <v>10134</v>
      </c>
      <c r="I20" s="53"/>
      <c r="J20" s="52">
        <v>3409</v>
      </c>
      <c r="K20" s="53"/>
      <c r="L20" s="52">
        <v>0</v>
      </c>
      <c r="M20" s="9"/>
      <c r="N20" s="59">
        <f t="shared" si="0"/>
        <v>54</v>
      </c>
      <c r="Y20">
        <f>130655+1</f>
        <v>130656</v>
      </c>
    </row>
    <row r="21" spans="1:14" ht="13.5">
      <c r="A21" s="12">
        <v>6</v>
      </c>
      <c r="B21" s="9" t="s">
        <v>15</v>
      </c>
      <c r="C21" s="9"/>
      <c r="D21" s="52"/>
      <c r="E21" s="52"/>
      <c r="F21" s="52">
        <v>1</v>
      </c>
      <c r="G21" s="52"/>
      <c r="H21" s="52">
        <v>28</v>
      </c>
      <c r="I21" s="53"/>
      <c r="J21" s="52"/>
      <c r="K21" s="53"/>
      <c r="L21" s="52"/>
      <c r="M21" s="9"/>
      <c r="N21" s="59">
        <f t="shared" si="0"/>
        <v>-27</v>
      </c>
    </row>
    <row r="22" spans="1:14" ht="9.75" customHeight="1">
      <c r="A22" s="12"/>
      <c r="B22" s="9"/>
      <c r="C22" s="9"/>
      <c r="D22" s="52"/>
      <c r="E22" s="52"/>
      <c r="F22" s="52"/>
      <c r="G22" s="52"/>
      <c r="H22" s="52"/>
      <c r="I22" s="53"/>
      <c r="J22" s="52"/>
      <c r="K22" s="53"/>
      <c r="L22" s="52"/>
      <c r="M22" s="9"/>
      <c r="N22" s="59"/>
    </row>
    <row r="23" spans="1:25" ht="15">
      <c r="A23" s="12">
        <v>7</v>
      </c>
      <c r="B23" s="60" t="s">
        <v>4</v>
      </c>
      <c r="C23" s="9"/>
      <c r="D23" s="52"/>
      <c r="E23" s="52"/>
      <c r="F23" s="52"/>
      <c r="G23" s="52"/>
      <c r="H23" s="52"/>
      <c r="I23" s="53"/>
      <c r="J23" s="52"/>
      <c r="K23" s="53"/>
      <c r="L23" s="52"/>
      <c r="M23" s="9"/>
      <c r="N23" s="59"/>
      <c r="Y23">
        <v>-126781</v>
      </c>
    </row>
    <row r="24" spans="1:14" ht="15">
      <c r="A24" s="12"/>
      <c r="B24" s="9"/>
      <c r="C24" s="14" t="s">
        <v>19</v>
      </c>
      <c r="D24" s="52">
        <v>27553</v>
      </c>
      <c r="E24" s="52"/>
      <c r="F24" s="52">
        <v>32577</v>
      </c>
      <c r="G24" s="52"/>
      <c r="H24" s="52">
        <v>32034</v>
      </c>
      <c r="I24" s="53"/>
      <c r="J24" s="52">
        <v>29920</v>
      </c>
      <c r="K24" s="53"/>
      <c r="L24" s="52">
        <v>26012</v>
      </c>
      <c r="M24" s="9"/>
      <c r="N24" s="59">
        <f aca="true" t="shared" si="1" ref="N24:N31">+F24-H24</f>
        <v>543</v>
      </c>
    </row>
    <row r="25" spans="1:25" ht="15">
      <c r="A25" s="12"/>
      <c r="B25" s="9"/>
      <c r="C25" s="14" t="s">
        <v>100</v>
      </c>
      <c r="D25" s="52">
        <v>10404</v>
      </c>
      <c r="E25" s="52"/>
      <c r="F25" s="52">
        <v>6392</v>
      </c>
      <c r="G25" s="52">
        <v>15</v>
      </c>
      <c r="H25" s="52">
        <v>4129</v>
      </c>
      <c r="I25" s="53">
        <v>0</v>
      </c>
      <c r="J25" s="52">
        <v>10211</v>
      </c>
      <c r="K25" s="53">
        <f>2345-300-500+1</f>
        <v>1546</v>
      </c>
      <c r="L25" s="52">
        <v>12671</v>
      </c>
      <c r="M25" s="9"/>
      <c r="N25" s="59">
        <f t="shared" si="1"/>
        <v>2263</v>
      </c>
      <c r="Y25">
        <v>2406</v>
      </c>
    </row>
    <row r="26" spans="1:14" ht="14.25" customHeight="1">
      <c r="A26" s="12"/>
      <c r="B26" s="9"/>
      <c r="C26" s="14" t="s">
        <v>20</v>
      </c>
      <c r="D26" s="52">
        <v>53596</v>
      </c>
      <c r="E26" s="52"/>
      <c r="F26" s="52">
        <v>45935</v>
      </c>
      <c r="G26" s="52"/>
      <c r="H26" s="52">
        <f>52649</f>
        <v>52649</v>
      </c>
      <c r="I26" s="53"/>
      <c r="J26" s="52">
        <v>55038</v>
      </c>
      <c r="K26" s="53"/>
      <c r="L26" s="52">
        <v>57571</v>
      </c>
      <c r="M26" s="9"/>
      <c r="N26" s="59">
        <f t="shared" si="1"/>
        <v>-6714</v>
      </c>
    </row>
    <row r="27" spans="1:14" ht="15" hidden="1">
      <c r="A27" s="12"/>
      <c r="B27" s="9"/>
      <c r="C27" s="14" t="s">
        <v>62</v>
      </c>
      <c r="D27" s="52">
        <v>0</v>
      </c>
      <c r="E27" s="52"/>
      <c r="F27" s="52">
        <v>0</v>
      </c>
      <c r="G27" s="52"/>
      <c r="H27" s="52">
        <v>0</v>
      </c>
      <c r="I27" s="53"/>
      <c r="J27" s="52">
        <v>0</v>
      </c>
      <c r="K27" s="53"/>
      <c r="L27" s="52">
        <v>0</v>
      </c>
      <c r="M27" s="9"/>
      <c r="N27" s="59">
        <f t="shared" si="1"/>
        <v>0</v>
      </c>
    </row>
    <row r="28" spans="1:14" ht="15">
      <c r="A28" s="12"/>
      <c r="B28" s="9"/>
      <c r="C28" s="14" t="s">
        <v>79</v>
      </c>
      <c r="D28" s="52">
        <f>16821+2513</f>
        <v>19334</v>
      </c>
      <c r="E28" s="52"/>
      <c r="F28" s="52">
        <v>22145</v>
      </c>
      <c r="G28" s="52"/>
      <c r="H28" s="52">
        <f>24901-1994</f>
        <v>22907</v>
      </c>
      <c r="I28" s="53"/>
      <c r="J28" s="52">
        <v>1450</v>
      </c>
      <c r="K28" s="53"/>
      <c r="L28" s="52">
        <v>1520</v>
      </c>
      <c r="M28" s="9"/>
      <c r="N28" s="59">
        <f t="shared" si="1"/>
        <v>-762</v>
      </c>
    </row>
    <row r="29" spans="1:14" ht="15">
      <c r="A29" s="12"/>
      <c r="B29" s="9"/>
      <c r="C29" s="14" t="s">
        <v>124</v>
      </c>
      <c r="D29" s="52"/>
      <c r="E29" s="52"/>
      <c r="F29" s="52">
        <v>2410</v>
      </c>
      <c r="G29" s="52"/>
      <c r="H29" s="52">
        <v>1994</v>
      </c>
      <c r="I29" s="53"/>
      <c r="J29" s="52"/>
      <c r="K29" s="53"/>
      <c r="L29" s="52"/>
      <c r="M29" s="9"/>
      <c r="N29" s="59"/>
    </row>
    <row r="30" spans="1:14" ht="15">
      <c r="A30" s="12"/>
      <c r="B30" s="9"/>
      <c r="C30" s="14" t="s">
        <v>80</v>
      </c>
      <c r="D30" s="52">
        <v>300</v>
      </c>
      <c r="E30" s="52"/>
      <c r="F30" s="52">
        <f>153</f>
        <v>153</v>
      </c>
      <c r="G30" s="52"/>
      <c r="H30" s="52">
        <v>100</v>
      </c>
      <c r="I30" s="53"/>
      <c r="J30" s="52">
        <f>5210+300</f>
        <v>5510</v>
      </c>
      <c r="K30" s="53"/>
      <c r="L30" s="52">
        <v>757</v>
      </c>
      <c r="M30" s="9"/>
      <c r="N30" s="59">
        <f t="shared" si="1"/>
        <v>53</v>
      </c>
    </row>
    <row r="31" spans="1:16" ht="15">
      <c r="A31" s="12"/>
      <c r="B31" s="9"/>
      <c r="C31" s="14" t="s">
        <v>81</v>
      </c>
      <c r="D31" s="52">
        <v>4903</v>
      </c>
      <c r="E31" s="52"/>
      <c r="F31" s="52">
        <v>5776</v>
      </c>
      <c r="G31" s="52"/>
      <c r="H31" s="52">
        <v>3868</v>
      </c>
      <c r="I31" s="53"/>
      <c r="J31" s="52">
        <v>19187</v>
      </c>
      <c r="K31" s="53"/>
      <c r="L31" s="52">
        <v>10519</v>
      </c>
      <c r="M31" s="9"/>
      <c r="N31" s="59">
        <f t="shared" si="1"/>
        <v>1908</v>
      </c>
      <c r="O31" s="89"/>
      <c r="P31" s="89"/>
    </row>
    <row r="32" spans="1:14" ht="6" customHeight="1">
      <c r="A32" s="12"/>
      <c r="B32" s="9"/>
      <c r="C32" s="14"/>
      <c r="D32" s="52"/>
      <c r="E32" s="52"/>
      <c r="F32" s="52"/>
      <c r="G32" s="52"/>
      <c r="H32" s="52"/>
      <c r="I32" s="53"/>
      <c r="J32" s="52"/>
      <c r="K32" s="53"/>
      <c r="L32" s="52"/>
      <c r="M32" s="9"/>
      <c r="N32" s="59"/>
    </row>
    <row r="33" spans="1:14" ht="15">
      <c r="A33" s="12"/>
      <c r="B33" s="9"/>
      <c r="C33" s="14"/>
      <c r="D33" s="54">
        <f>SUM(D24:D31)</f>
        <v>116090</v>
      </c>
      <c r="E33" s="52"/>
      <c r="F33" s="54">
        <f>SUM(F24:F31)</f>
        <v>115388</v>
      </c>
      <c r="G33" s="52"/>
      <c r="H33" s="54">
        <f>SUM(H24:H31)</f>
        <v>117681</v>
      </c>
      <c r="I33" s="53"/>
      <c r="J33" s="54">
        <f>SUM(J24:J31)</f>
        <v>121316</v>
      </c>
      <c r="K33" s="53"/>
      <c r="L33" s="54">
        <f>SUM(L24:L31)</f>
        <v>109050</v>
      </c>
      <c r="M33" s="9"/>
      <c r="N33" s="59">
        <f>+F33-H33</f>
        <v>-2293</v>
      </c>
    </row>
    <row r="34" spans="1:14" ht="15">
      <c r="A34" s="12">
        <v>8</v>
      </c>
      <c r="B34" s="60" t="s">
        <v>5</v>
      </c>
      <c r="C34" s="9"/>
      <c r="D34" s="52"/>
      <c r="E34" s="52"/>
      <c r="F34" s="52"/>
      <c r="G34" s="52"/>
      <c r="H34" s="52"/>
      <c r="I34" s="53"/>
      <c r="J34" s="52"/>
      <c r="K34" s="53"/>
      <c r="L34" s="52"/>
      <c r="M34" s="9"/>
      <c r="N34" s="59"/>
    </row>
    <row r="35" spans="1:14" ht="15">
      <c r="A35" s="12"/>
      <c r="B35" s="9"/>
      <c r="C35" s="14" t="s">
        <v>21</v>
      </c>
      <c r="D35" s="52">
        <v>9597</v>
      </c>
      <c r="E35" s="52"/>
      <c r="F35" s="52">
        <v>7367</v>
      </c>
      <c r="G35" s="52"/>
      <c r="H35" s="52">
        <v>7630</v>
      </c>
      <c r="I35" s="53"/>
      <c r="J35" s="52">
        <v>13740</v>
      </c>
      <c r="K35" s="53"/>
      <c r="L35" s="52">
        <v>14196</v>
      </c>
      <c r="M35" s="9"/>
      <c r="N35" s="59">
        <f>+F35-H35</f>
        <v>-263</v>
      </c>
    </row>
    <row r="36" spans="1:25" ht="15">
      <c r="A36" s="12"/>
      <c r="B36" s="9"/>
      <c r="C36" s="14" t="s">
        <v>22</v>
      </c>
      <c r="D36" s="52">
        <f>10795</f>
        <v>10795</v>
      </c>
      <c r="E36" s="52"/>
      <c r="F36" s="52">
        <f>9710+335</f>
        <v>10045</v>
      </c>
      <c r="G36" s="52"/>
      <c r="H36" s="52">
        <v>11315</v>
      </c>
      <c r="I36" s="53"/>
      <c r="J36" s="52">
        <f>11298+769</f>
        <v>12067</v>
      </c>
      <c r="K36" s="53"/>
      <c r="L36" s="52">
        <f>8308+33+89</f>
        <v>8430</v>
      </c>
      <c r="M36" s="9">
        <v>0</v>
      </c>
      <c r="N36" s="59">
        <f>+F36-H36</f>
        <v>-1270</v>
      </c>
      <c r="O36" s="89" t="e">
        <f>+C36+E36+G36+I36+K36+M36</f>
        <v>#VALUE!</v>
      </c>
      <c r="Y36">
        <v>-1572</v>
      </c>
    </row>
    <row r="37" spans="1:14" ht="15">
      <c r="A37" s="12"/>
      <c r="B37" s="9"/>
      <c r="C37" s="14" t="s">
        <v>53</v>
      </c>
      <c r="D37" s="52">
        <f>7170+22477+1312</f>
        <v>30959</v>
      </c>
      <c r="E37" s="52"/>
      <c r="F37" s="52">
        <f>18825+7270+421</f>
        <v>26516</v>
      </c>
      <c r="G37" s="52"/>
      <c r="H37" s="52">
        <f>22657-227</f>
        <v>22430</v>
      </c>
      <c r="I37" s="53"/>
      <c r="J37" s="52">
        <f>8218+25965</f>
        <v>34183</v>
      </c>
      <c r="K37" s="53"/>
      <c r="L37" s="52">
        <v>32893</v>
      </c>
      <c r="M37" s="9"/>
      <c r="N37" s="59">
        <f>+F37-H37</f>
        <v>4086</v>
      </c>
    </row>
    <row r="38" spans="1:14" ht="15">
      <c r="A38" s="12"/>
      <c r="B38" s="9"/>
      <c r="C38" s="14" t="s">
        <v>82</v>
      </c>
      <c r="D38" s="52">
        <v>733</v>
      </c>
      <c r="E38" s="52"/>
      <c r="F38" s="52">
        <v>168</v>
      </c>
      <c r="G38" s="52"/>
      <c r="H38" s="52">
        <v>227</v>
      </c>
      <c r="I38" s="53"/>
      <c r="J38" s="52">
        <v>244</v>
      </c>
      <c r="K38" s="53"/>
      <c r="L38" s="52">
        <v>108</v>
      </c>
      <c r="M38" s="9"/>
      <c r="N38" s="59">
        <f>+F38-H38</f>
        <v>-59</v>
      </c>
    </row>
    <row r="39" spans="1:14" ht="15">
      <c r="A39" s="12"/>
      <c r="B39" s="9"/>
      <c r="C39" s="14" t="s">
        <v>101</v>
      </c>
      <c r="D39" s="52">
        <v>460</v>
      </c>
      <c r="E39" s="52"/>
      <c r="F39" s="52">
        <v>872</v>
      </c>
      <c r="G39" s="52"/>
      <c r="H39" s="52">
        <v>9</v>
      </c>
      <c r="I39" s="53"/>
      <c r="J39" s="52"/>
      <c r="K39" s="53"/>
      <c r="L39" s="52"/>
      <c r="M39" s="9"/>
      <c r="N39" s="59"/>
    </row>
    <row r="40" spans="1:25" ht="6.75" customHeight="1">
      <c r="A40" s="12"/>
      <c r="B40" s="9"/>
      <c r="C40" s="14"/>
      <c r="D40" s="52"/>
      <c r="E40" s="52"/>
      <c r="F40" s="52"/>
      <c r="G40" s="52"/>
      <c r="H40" s="52"/>
      <c r="I40" s="53"/>
      <c r="J40" s="52"/>
      <c r="K40" s="53"/>
      <c r="L40" s="52"/>
      <c r="M40" s="9"/>
      <c r="N40" s="59"/>
      <c r="Y40">
        <v>-139</v>
      </c>
    </row>
    <row r="41" spans="1:14" ht="13.5">
      <c r="A41" s="12"/>
      <c r="B41" s="9"/>
      <c r="C41" s="9"/>
      <c r="D41" s="54">
        <f>SUM(D35:D40)</f>
        <v>52544</v>
      </c>
      <c r="E41" s="52"/>
      <c r="F41" s="54">
        <f>SUM(F35:F40)</f>
        <v>44968</v>
      </c>
      <c r="G41" s="52"/>
      <c r="H41" s="54">
        <f>SUM(H35:H40)</f>
        <v>41611</v>
      </c>
      <c r="I41" s="53"/>
      <c r="J41" s="54">
        <f>SUM(J35:J40)</f>
        <v>60234</v>
      </c>
      <c r="K41" s="53"/>
      <c r="L41" s="54">
        <f>SUM(L35:L40)</f>
        <v>55627</v>
      </c>
      <c r="M41" s="9"/>
      <c r="N41" s="59">
        <f>+F41-H41</f>
        <v>3357</v>
      </c>
    </row>
    <row r="42" spans="1:14" ht="12" customHeight="1">
      <c r="A42" s="12"/>
      <c r="B42" s="9"/>
      <c r="C42" s="9"/>
      <c r="D42" s="55"/>
      <c r="E42" s="52"/>
      <c r="F42" s="55"/>
      <c r="G42" s="52"/>
      <c r="H42" s="55"/>
      <c r="I42" s="53"/>
      <c r="J42" s="55"/>
      <c r="K42" s="53"/>
      <c r="L42" s="55"/>
      <c r="M42" s="9"/>
      <c r="N42" s="59"/>
    </row>
    <row r="43" spans="1:15" ht="15">
      <c r="A43" s="12">
        <v>9</v>
      </c>
      <c r="B43" s="60" t="s">
        <v>54</v>
      </c>
      <c r="C43" s="9"/>
      <c r="D43" s="52">
        <f>+D33-D41</f>
        <v>63546</v>
      </c>
      <c r="E43" s="52"/>
      <c r="F43" s="52">
        <f>+F33-F41</f>
        <v>70420</v>
      </c>
      <c r="G43" s="52"/>
      <c r="H43" s="52">
        <f>+H33-H41</f>
        <v>76070</v>
      </c>
      <c r="I43" s="53"/>
      <c r="J43" s="52">
        <f>+J33-J41</f>
        <v>61082</v>
      </c>
      <c r="K43" s="53"/>
      <c r="L43" s="52">
        <f>+L33-L41</f>
        <v>53423</v>
      </c>
      <c r="M43" s="9">
        <v>0</v>
      </c>
      <c r="N43" s="59">
        <f>+F43-H43</f>
        <v>-5650</v>
      </c>
      <c r="O43" s="145">
        <f>+C43+E43+G43+I43+K43+M43</f>
        <v>0</v>
      </c>
    </row>
    <row r="44" spans="1:14" ht="12" customHeight="1">
      <c r="A44" s="12"/>
      <c r="B44" s="9"/>
      <c r="C44" s="9"/>
      <c r="D44" s="52"/>
      <c r="E44" s="52"/>
      <c r="F44" s="52"/>
      <c r="G44" s="52"/>
      <c r="H44" s="52"/>
      <c r="I44" s="53" t="s">
        <v>6</v>
      </c>
      <c r="J44" s="52"/>
      <c r="K44" s="53" t="s">
        <v>6</v>
      </c>
      <c r="L44" s="52"/>
      <c r="M44" s="9"/>
      <c r="N44" s="59"/>
    </row>
    <row r="45" spans="1:15" ht="14.25" thickBot="1">
      <c r="A45" s="12"/>
      <c r="B45" s="9"/>
      <c r="C45" s="105" t="s">
        <v>45</v>
      </c>
      <c r="D45" s="56">
        <f>SUM(D13:D20)+D43</f>
        <v>141092</v>
      </c>
      <c r="E45" s="52"/>
      <c r="F45" s="56">
        <f>SUM(F13:F21)+F43</f>
        <v>149032</v>
      </c>
      <c r="G45" s="52"/>
      <c r="H45" s="56">
        <f>SUM(H13:H21)+H43</f>
        <v>153180</v>
      </c>
      <c r="I45" s="53"/>
      <c r="J45" s="56">
        <f>SUM(J13:J20)+J43</f>
        <v>140019</v>
      </c>
      <c r="K45" s="53"/>
      <c r="L45" s="56">
        <f>+L13+L17+L43+L14+L18</f>
        <v>126945</v>
      </c>
      <c r="M45" s="9"/>
      <c r="N45" s="59">
        <f>+F45-H45</f>
        <v>-4148</v>
      </c>
      <c r="O45" s="89" t="e">
        <f>+O36+O43</f>
        <v>#VALUE!</v>
      </c>
    </row>
    <row r="46" spans="1:14" ht="12" customHeight="1" thickTop="1">
      <c r="A46" s="12"/>
      <c r="B46" s="9"/>
      <c r="C46" s="9"/>
      <c r="D46" s="52"/>
      <c r="E46" s="52"/>
      <c r="F46" s="52"/>
      <c r="G46" s="52"/>
      <c r="H46" s="52"/>
      <c r="I46" s="53"/>
      <c r="J46" s="52"/>
      <c r="K46" s="53"/>
      <c r="L46" s="52"/>
      <c r="M46" s="9"/>
      <c r="N46" s="59"/>
    </row>
    <row r="47" spans="1:14" ht="13.5">
      <c r="A47" s="12">
        <v>10</v>
      </c>
      <c r="B47" s="67" t="s">
        <v>7</v>
      </c>
      <c r="C47" s="9"/>
      <c r="D47" s="52"/>
      <c r="E47" s="52"/>
      <c r="F47" s="52"/>
      <c r="G47" s="52"/>
      <c r="H47" s="52"/>
      <c r="I47" s="53"/>
      <c r="J47" s="52"/>
      <c r="K47" s="53"/>
      <c r="L47" s="52"/>
      <c r="M47" s="9"/>
      <c r="N47" s="59"/>
    </row>
    <row r="48" spans="1:14" ht="13.5">
      <c r="A48" s="12"/>
      <c r="B48" s="9" t="s">
        <v>55</v>
      </c>
      <c r="C48" s="9"/>
      <c r="D48" s="52">
        <v>57953</v>
      </c>
      <c r="E48" s="52"/>
      <c r="F48" s="52">
        <v>57962</v>
      </c>
      <c r="G48" s="52"/>
      <c r="H48" s="52">
        <v>57962</v>
      </c>
      <c r="I48" s="53"/>
      <c r="J48" s="52">
        <v>57413</v>
      </c>
      <c r="K48" s="53"/>
      <c r="L48" s="52">
        <v>57179</v>
      </c>
      <c r="M48" s="9"/>
      <c r="N48" s="59">
        <f>+F48-H48</f>
        <v>0</v>
      </c>
    </row>
    <row r="49" spans="1:14" ht="13.5">
      <c r="A49" s="12"/>
      <c r="B49" s="9" t="s">
        <v>9</v>
      </c>
      <c r="C49" s="9"/>
      <c r="D49" s="52"/>
      <c r="E49" s="52"/>
      <c r="F49" s="52"/>
      <c r="G49" s="52"/>
      <c r="H49" s="52"/>
      <c r="I49" s="53"/>
      <c r="J49" s="52"/>
      <c r="K49" s="53"/>
      <c r="L49" s="52"/>
      <c r="M49" s="9"/>
      <c r="N49" s="59"/>
    </row>
    <row r="50" spans="1:14" ht="15">
      <c r="A50" s="12"/>
      <c r="B50" s="9"/>
      <c r="C50" s="14" t="s">
        <v>56</v>
      </c>
      <c r="D50" s="52">
        <f>24991-1</f>
        <v>24990</v>
      </c>
      <c r="E50" s="52"/>
      <c r="F50" s="52">
        <v>24994</v>
      </c>
      <c r="G50" s="52"/>
      <c r="H50" s="52">
        <v>24994</v>
      </c>
      <c r="I50" s="53"/>
      <c r="J50" s="52">
        <v>24778</v>
      </c>
      <c r="K50" s="53"/>
      <c r="L50" s="52">
        <v>24784</v>
      </c>
      <c r="M50" s="9"/>
      <c r="N50" s="59">
        <f>+F50-H50</f>
        <v>0</v>
      </c>
    </row>
    <row r="51" spans="1:15" ht="15">
      <c r="A51" s="12"/>
      <c r="B51" s="9"/>
      <c r="C51" s="14" t="s">
        <v>57</v>
      </c>
      <c r="D51" s="52">
        <f>5798+1</f>
        <v>5799</v>
      </c>
      <c r="E51" s="52"/>
      <c r="F51" s="52">
        <v>4603</v>
      </c>
      <c r="G51" s="52"/>
      <c r="H51" s="52">
        <v>4603</v>
      </c>
      <c r="I51" s="53"/>
      <c r="J51" s="52">
        <v>7044</v>
      </c>
      <c r="K51" s="53"/>
      <c r="L51" s="52">
        <v>8378</v>
      </c>
      <c r="M51" s="9"/>
      <c r="N51" s="59">
        <f>+F51-H51</f>
        <v>0</v>
      </c>
      <c r="O51" s="89"/>
    </row>
    <row r="52" spans="1:14" ht="15">
      <c r="A52" s="12"/>
      <c r="B52" s="9"/>
      <c r="C52" s="14" t="s">
        <v>116</v>
      </c>
      <c r="D52" s="52">
        <v>846</v>
      </c>
      <c r="E52" s="52"/>
      <c r="F52" s="52">
        <v>17</v>
      </c>
      <c r="G52" s="52"/>
      <c r="H52" s="52">
        <v>5</v>
      </c>
      <c r="I52" s="53"/>
      <c r="J52" s="52">
        <v>846</v>
      </c>
      <c r="K52" s="53"/>
      <c r="L52" s="52">
        <v>846</v>
      </c>
      <c r="M52" s="9"/>
      <c r="N52" s="59">
        <f>+F52-H52</f>
        <v>12</v>
      </c>
    </row>
    <row r="53" spans="1:15" ht="15">
      <c r="A53" s="12"/>
      <c r="B53" s="9"/>
      <c r="C53" s="14" t="s">
        <v>58</v>
      </c>
      <c r="D53" s="52">
        <f>77383+5972-39064-430</f>
        <v>43861</v>
      </c>
      <c r="E53" s="52"/>
      <c r="F53" s="52">
        <f>54954</f>
        <v>54954</v>
      </c>
      <c r="G53" s="52"/>
      <c r="H53" s="52">
        <v>57675</v>
      </c>
      <c r="I53" s="53"/>
      <c r="J53" s="52">
        <v>38320</v>
      </c>
      <c r="K53" s="53"/>
      <c r="L53" s="52">
        <v>24653</v>
      </c>
      <c r="M53" s="9"/>
      <c r="N53" s="59">
        <f>+F53-H53</f>
        <v>-2721</v>
      </c>
      <c r="O53" s="89"/>
    </row>
    <row r="54" spans="1:15" ht="12" customHeight="1">
      <c r="A54" s="12"/>
      <c r="B54" s="9"/>
      <c r="C54" s="14"/>
      <c r="D54" s="52"/>
      <c r="E54" s="52"/>
      <c r="F54" s="52"/>
      <c r="G54" s="52"/>
      <c r="H54" s="52"/>
      <c r="I54" s="53"/>
      <c r="J54" s="52"/>
      <c r="K54" s="53"/>
      <c r="L54" s="52"/>
      <c r="M54" s="9"/>
      <c r="N54" s="59"/>
      <c r="O54" s="89"/>
    </row>
    <row r="55" spans="1:14" ht="15">
      <c r="A55" s="12">
        <v>11</v>
      </c>
      <c r="B55" s="60" t="s">
        <v>61</v>
      </c>
      <c r="C55" s="9"/>
      <c r="D55" s="50">
        <v>0</v>
      </c>
      <c r="E55" s="57"/>
      <c r="F55" s="52">
        <v>90</v>
      </c>
      <c r="G55" s="57"/>
      <c r="H55" s="52">
        <v>96</v>
      </c>
      <c r="I55" s="58"/>
      <c r="J55" s="57">
        <v>-120</v>
      </c>
      <c r="K55" s="58"/>
      <c r="L55" s="57">
        <v>-91</v>
      </c>
      <c r="M55" s="9"/>
      <c r="N55" s="59">
        <f>+F55-H55</f>
        <v>-6</v>
      </c>
    </row>
    <row r="56" spans="1:15" ht="6.75" customHeight="1">
      <c r="A56" s="12"/>
      <c r="B56" s="9"/>
      <c r="C56" s="14"/>
      <c r="D56" s="52"/>
      <c r="E56" s="52"/>
      <c r="F56" s="52"/>
      <c r="G56" s="52"/>
      <c r="H56" s="52"/>
      <c r="I56" s="53"/>
      <c r="J56" s="52"/>
      <c r="K56" s="53"/>
      <c r="L56" s="52"/>
      <c r="M56" s="9"/>
      <c r="N56" s="59"/>
      <c r="O56" s="89"/>
    </row>
    <row r="57" spans="1:14" ht="13.5">
      <c r="A57" s="12"/>
      <c r="B57" s="9"/>
      <c r="C57" s="9"/>
      <c r="D57" s="54">
        <f>SUM(D48:D53)</f>
        <v>133449</v>
      </c>
      <c r="E57" s="52"/>
      <c r="F57" s="54">
        <f>SUM(F48:F56)</f>
        <v>142620</v>
      </c>
      <c r="G57" s="52"/>
      <c r="H57" s="54">
        <f>SUM(H48:H55)</f>
        <v>145335</v>
      </c>
      <c r="I57" s="53"/>
      <c r="J57" s="54">
        <f>SUM(J48:J53)</f>
        <v>128401</v>
      </c>
      <c r="K57" s="53"/>
      <c r="L57" s="54">
        <f>SUM(L48:L53)</f>
        <v>115840</v>
      </c>
      <c r="M57" s="9"/>
      <c r="N57" s="59">
        <f>+F57-H57</f>
        <v>-2715</v>
      </c>
    </row>
    <row r="58" spans="1:14" ht="12" customHeight="1">
      <c r="A58" s="12"/>
      <c r="B58" s="60"/>
      <c r="C58" s="9"/>
      <c r="D58" s="57"/>
      <c r="E58" s="57"/>
      <c r="F58" s="57"/>
      <c r="G58" s="57"/>
      <c r="H58" s="57"/>
      <c r="I58" s="58"/>
      <c r="J58" s="57"/>
      <c r="K58" s="58"/>
      <c r="L58" s="57"/>
      <c r="M58" s="9"/>
      <c r="N58" s="59"/>
    </row>
    <row r="59" spans="1:14" ht="15">
      <c r="A59" s="12">
        <v>12</v>
      </c>
      <c r="B59" s="60" t="s">
        <v>60</v>
      </c>
      <c r="C59" s="9"/>
      <c r="D59" s="52">
        <v>1049</v>
      </c>
      <c r="E59" s="52"/>
      <c r="F59" s="52">
        <f>221+57</f>
        <v>278</v>
      </c>
      <c r="G59" s="52"/>
      <c r="H59" s="52">
        <v>1405</v>
      </c>
      <c r="I59" s="53"/>
      <c r="J59" s="52">
        <v>2318</v>
      </c>
      <c r="K59" s="53"/>
      <c r="L59" s="52">
        <v>2360</v>
      </c>
      <c r="M59" s="9"/>
      <c r="N59" s="59">
        <f>+F59-H59</f>
        <v>-1127</v>
      </c>
    </row>
    <row r="60" spans="1:14" ht="15">
      <c r="A60" s="12">
        <v>13</v>
      </c>
      <c r="B60" s="60" t="s">
        <v>59</v>
      </c>
      <c r="C60" s="9"/>
      <c r="D60" s="52">
        <v>284</v>
      </c>
      <c r="E60" s="52"/>
      <c r="F60" s="52">
        <v>0</v>
      </c>
      <c r="G60" s="52"/>
      <c r="H60" s="52">
        <v>0</v>
      </c>
      <c r="I60" s="53" t="s">
        <v>6</v>
      </c>
      <c r="J60" s="52">
        <v>885</v>
      </c>
      <c r="K60" s="53" t="s">
        <v>6</v>
      </c>
      <c r="L60" s="52">
        <v>756</v>
      </c>
      <c r="M60" s="9"/>
      <c r="N60" s="59">
        <f>+F60-H60</f>
        <v>0</v>
      </c>
    </row>
    <row r="61" spans="1:14" ht="15">
      <c r="A61" s="12">
        <v>14</v>
      </c>
      <c r="B61" s="60" t="s">
        <v>23</v>
      </c>
      <c r="C61" s="9"/>
      <c r="D61" s="52">
        <v>6310</v>
      </c>
      <c r="E61" s="52"/>
      <c r="F61" s="52">
        <v>6134</v>
      </c>
      <c r="G61" s="52"/>
      <c r="H61" s="52">
        <v>6440</v>
      </c>
      <c r="I61" s="53"/>
      <c r="J61" s="52">
        <v>8535</v>
      </c>
      <c r="K61" s="53"/>
      <c r="L61" s="52">
        <v>8080</v>
      </c>
      <c r="M61" s="9"/>
      <c r="N61" s="59">
        <f>+F61-H61</f>
        <v>-306</v>
      </c>
    </row>
    <row r="62" spans="1:14" ht="6" customHeight="1">
      <c r="A62" s="12"/>
      <c r="B62" s="9"/>
      <c r="C62" s="9"/>
      <c r="D62" s="52"/>
      <c r="E62" s="52"/>
      <c r="F62" s="52"/>
      <c r="G62" s="52"/>
      <c r="H62" s="52"/>
      <c r="I62" s="53"/>
      <c r="J62" s="52"/>
      <c r="K62" s="53"/>
      <c r="L62" s="52"/>
      <c r="M62" s="9"/>
      <c r="N62" s="59"/>
    </row>
    <row r="63" spans="1:14" ht="13.5">
      <c r="A63" s="12"/>
      <c r="B63" s="9"/>
      <c r="C63" s="9"/>
      <c r="D63" s="54">
        <f>SUM(D59:D62)</f>
        <v>7643</v>
      </c>
      <c r="E63" s="52"/>
      <c r="F63" s="54">
        <f>SUM(F59:F62)</f>
        <v>6412</v>
      </c>
      <c r="G63" s="52"/>
      <c r="H63" s="54">
        <f>SUM(H59:H62)</f>
        <v>7845</v>
      </c>
      <c r="I63" s="53" t="s">
        <v>6</v>
      </c>
      <c r="J63" s="54">
        <f>SUM(J55:J62)</f>
        <v>140019</v>
      </c>
      <c r="K63" s="53" t="s">
        <v>6</v>
      </c>
      <c r="L63" s="54">
        <f>SUM(L55:L62)</f>
        <v>126945</v>
      </c>
      <c r="M63" s="9"/>
      <c r="N63" s="59">
        <f>+F63-H63</f>
        <v>-1433</v>
      </c>
    </row>
    <row r="64" spans="1:14" ht="7.5" customHeight="1">
      <c r="A64" s="12"/>
      <c r="B64" s="9"/>
      <c r="C64" s="9"/>
      <c r="D64" s="55"/>
      <c r="E64" s="52"/>
      <c r="F64" s="55"/>
      <c r="G64" s="52"/>
      <c r="H64" s="55"/>
      <c r="I64" s="53"/>
      <c r="J64" s="55"/>
      <c r="K64" s="53"/>
      <c r="L64" s="55"/>
      <c r="M64" s="9"/>
      <c r="N64" s="59"/>
    </row>
    <row r="65" spans="1:14" ht="14.25" thickBot="1">
      <c r="A65" s="12"/>
      <c r="B65" s="9"/>
      <c r="C65" s="9"/>
      <c r="D65" s="56">
        <f>+D57+D63+D55</f>
        <v>141092</v>
      </c>
      <c r="E65" s="52"/>
      <c r="F65" s="56">
        <f>+F57+F63</f>
        <v>149032</v>
      </c>
      <c r="G65" s="52"/>
      <c r="H65" s="56">
        <f>+H57+H63</f>
        <v>153180</v>
      </c>
      <c r="I65" s="53"/>
      <c r="J65" s="56">
        <f>+J57+J63</f>
        <v>268420</v>
      </c>
      <c r="K65" s="53"/>
      <c r="L65" s="56">
        <f>+L57+L63</f>
        <v>242785</v>
      </c>
      <c r="M65" s="9"/>
      <c r="N65" s="59">
        <f>+F65-H65</f>
        <v>-4148</v>
      </c>
    </row>
    <row r="66" spans="1:14" ht="12" customHeight="1" thickTop="1">
      <c r="A66" s="12"/>
      <c r="B66" s="9"/>
      <c r="C66" s="9"/>
      <c r="D66" s="52"/>
      <c r="E66" s="50"/>
      <c r="F66" s="140">
        <f>+F45-F65</f>
        <v>0</v>
      </c>
      <c r="G66" s="141"/>
      <c r="H66" s="140">
        <f>+H45-H65</f>
        <v>0</v>
      </c>
      <c r="I66" s="51"/>
      <c r="J66" s="52"/>
      <c r="K66" s="51"/>
      <c r="L66" s="50" t="s">
        <v>6</v>
      </c>
      <c r="M66" s="9"/>
      <c r="N66" s="9"/>
    </row>
    <row r="67" spans="1:14" ht="15">
      <c r="A67" s="12"/>
      <c r="B67" s="60" t="s">
        <v>113</v>
      </c>
      <c r="C67" s="9"/>
      <c r="D67" s="52"/>
      <c r="E67" s="50"/>
      <c r="F67" s="52">
        <f>+SUM(F13:F21)+F33-F41-SUM(F59:F61)</f>
        <v>142620</v>
      </c>
      <c r="G67" s="50"/>
      <c r="H67" s="52">
        <f>+SUM(H13:H20)+H33-H41-SUM(H59:H61)</f>
        <v>145307</v>
      </c>
      <c r="I67" s="51"/>
      <c r="J67" s="52"/>
      <c r="K67" s="51"/>
      <c r="L67" s="50"/>
      <c r="M67" s="9"/>
      <c r="N67" s="9"/>
    </row>
    <row r="68" spans="1:14" ht="12" customHeight="1">
      <c r="A68" s="12"/>
      <c r="B68" s="9"/>
      <c r="C68" s="9"/>
      <c r="D68" s="52"/>
      <c r="E68" s="50"/>
      <c r="F68" s="52"/>
      <c r="G68" s="50"/>
      <c r="H68" s="52"/>
      <c r="I68" s="51"/>
      <c r="J68" s="52"/>
      <c r="K68" s="51"/>
      <c r="L68" s="50"/>
      <c r="M68" s="9"/>
      <c r="N68" s="9"/>
    </row>
    <row r="69" spans="1:14" ht="13.5">
      <c r="A69" s="12"/>
      <c r="B69" s="9" t="s">
        <v>114</v>
      </c>
      <c r="C69" s="9"/>
      <c r="D69" s="50">
        <f>(SUM(D48:D53)-D18)/D48</f>
        <v>2.2849723051438233</v>
      </c>
      <c r="E69" s="50"/>
      <c r="F69" s="50">
        <f>+F67/F48</f>
        <v>2.460577619819882</v>
      </c>
      <c r="G69" s="50"/>
      <c r="H69" s="50">
        <f>+H67/H48</f>
        <v>2.506935578482454</v>
      </c>
      <c r="I69" s="51"/>
      <c r="J69" s="50">
        <f>SUM(J48:J53)/J48</f>
        <v>2.23644470764461</v>
      </c>
      <c r="K69" s="51"/>
      <c r="L69" s="50">
        <f>SUM(L48:L53)/L48</f>
        <v>2.0259186064814005</v>
      </c>
      <c r="M69" s="9"/>
      <c r="N69" s="9"/>
    </row>
    <row r="70" spans="1:14" ht="11.25" customHeight="1">
      <c r="A70" s="12"/>
      <c r="B70" s="9"/>
      <c r="C70" s="9"/>
      <c r="D70" s="52"/>
      <c r="E70" s="50"/>
      <c r="F70" s="52"/>
      <c r="G70" s="52"/>
      <c r="H70" s="52"/>
      <c r="I70" s="51"/>
      <c r="J70" s="50"/>
      <c r="K70" s="51"/>
      <c r="L70" s="50"/>
      <c r="M70" s="9"/>
      <c r="N70" s="9"/>
    </row>
    <row r="71" spans="1:14" ht="12" customHeight="1" hidden="1">
      <c r="A71" s="12"/>
      <c r="B71" s="9"/>
      <c r="C71" s="9"/>
      <c r="D71" s="11"/>
      <c r="E71" s="11"/>
      <c r="F71" s="11"/>
      <c r="G71" s="11"/>
      <c r="H71" s="11"/>
      <c r="I71" s="9"/>
      <c r="J71" s="11"/>
      <c r="K71" s="9"/>
      <c r="L71" s="11"/>
      <c r="M71" s="9"/>
      <c r="N71" s="9"/>
    </row>
    <row r="72" spans="1:14" ht="15">
      <c r="A72" s="36" t="s">
        <v>88</v>
      </c>
      <c r="C72" s="36"/>
      <c r="D72" s="11"/>
      <c r="E72" s="11"/>
      <c r="F72" s="11"/>
      <c r="G72" s="11"/>
      <c r="H72" s="11"/>
      <c r="I72" s="9"/>
      <c r="J72" s="11"/>
      <c r="K72" s="9"/>
      <c r="L72" s="11"/>
      <c r="M72" s="9"/>
      <c r="N72" s="9"/>
    </row>
    <row r="73" spans="1:14" ht="15">
      <c r="A73" s="36" t="s">
        <v>128</v>
      </c>
      <c r="C73" s="36"/>
      <c r="D73" s="11"/>
      <c r="E73" s="11"/>
      <c r="F73" s="11"/>
      <c r="G73" s="11"/>
      <c r="H73" s="11"/>
      <c r="I73" s="9"/>
      <c r="J73" s="11"/>
      <c r="K73" s="9"/>
      <c r="L73" s="11"/>
      <c r="M73" s="9"/>
      <c r="N73" s="9"/>
    </row>
    <row r="74" spans="1:3" ht="15">
      <c r="A74" s="36" t="s">
        <v>85</v>
      </c>
      <c r="C74" s="36"/>
    </row>
    <row r="75" ht="13.5">
      <c r="A75" s="9"/>
    </row>
    <row r="76" ht="13.5">
      <c r="A76" s="9"/>
    </row>
    <row r="77" ht="13.5">
      <c r="A77" s="9"/>
    </row>
  </sheetData>
  <printOptions/>
  <pageMargins left="0.8" right="0.28" top="0.24" bottom="0.26" header="0.22" footer="0.1"/>
  <pageSetup horizontalDpi="600" verticalDpi="600" orientation="portrait" paperSize="9" scale="88" r:id="rId2"/>
  <headerFooter alignWithMargins="0">
    <oddFooter>&amp;C&amp;"Times New Roman,Regular"Page 2 of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3"/>
  <sheetViews>
    <sheetView workbookViewId="0" topLeftCell="A4">
      <pane xSplit="2" ySplit="9" topLeftCell="E27" activePane="bottomRight" state="frozen"/>
      <selection pane="topLeft" activeCell="T35" sqref="T35"/>
      <selection pane="topRight" activeCell="T35" sqref="T35"/>
      <selection pane="bottomLeft" activeCell="T35" sqref="T35"/>
      <selection pane="bottomRight" activeCell="G23" sqref="G23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3.00390625" style="0" customWidth="1"/>
    <col min="4" max="4" width="1.7109375" style="0" customWidth="1"/>
    <col min="5" max="5" width="13.28125" style="0" customWidth="1"/>
    <col min="6" max="6" width="1.7109375" style="0" customWidth="1"/>
    <col min="7" max="7" width="14.851562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3.00390625" style="0" customWidth="1"/>
    <col min="12" max="12" width="1.7109375" style="0" customWidth="1"/>
    <col min="13" max="13" width="13.140625" style="0" customWidth="1"/>
    <col min="14" max="14" width="1.7109375" style="0" customWidth="1"/>
    <col min="15" max="15" width="13.7109375" style="0" customWidth="1"/>
    <col min="16" max="16" width="10.7109375" style="0" hidden="1" customWidth="1"/>
    <col min="17" max="17" width="9.140625" style="0" hidden="1" customWidth="1"/>
  </cols>
  <sheetData>
    <row r="1" spans="1:9" ht="13.5">
      <c r="A1" s="1"/>
      <c r="B1" s="1"/>
      <c r="C1" s="2"/>
      <c r="D1" s="20"/>
      <c r="E1" s="20"/>
      <c r="F1" s="20"/>
      <c r="G1" s="20"/>
      <c r="H1" s="21"/>
      <c r="I1" s="4"/>
    </row>
    <row r="2" spans="1:13" ht="17.25">
      <c r="A2" s="47" t="s">
        <v>102</v>
      </c>
      <c r="B2" s="1"/>
      <c r="D2" s="32"/>
      <c r="E2" s="30"/>
      <c r="F2" s="30"/>
      <c r="G2" s="30"/>
      <c r="H2" s="21"/>
      <c r="I2" s="4"/>
      <c r="K2" s="116"/>
      <c r="M2" s="116"/>
    </row>
    <row r="3" spans="1:9" ht="13.5">
      <c r="A3" s="1"/>
      <c r="B3" s="1"/>
      <c r="C3" s="6"/>
      <c r="D3" s="23"/>
      <c r="E3" s="23"/>
      <c r="F3" s="23"/>
      <c r="G3" s="23"/>
      <c r="H3" s="22"/>
      <c r="I3" s="7"/>
    </row>
    <row r="4" spans="1:9" ht="16.5">
      <c r="A4" s="8" t="s">
        <v>89</v>
      </c>
      <c r="B4" s="9"/>
      <c r="C4" s="9"/>
      <c r="D4" s="11"/>
      <c r="E4" s="11"/>
      <c r="F4" s="11"/>
      <c r="G4" s="11"/>
      <c r="H4" s="11"/>
      <c r="I4" s="9"/>
    </row>
    <row r="5" spans="1:9" ht="16.5">
      <c r="A5" s="8" t="s">
        <v>141</v>
      </c>
      <c r="B5" s="9"/>
      <c r="C5" s="9"/>
      <c r="D5" s="11"/>
      <c r="E5" s="11"/>
      <c r="F5" s="11"/>
      <c r="G5" s="11"/>
      <c r="H5" s="11"/>
      <c r="I5" s="9"/>
    </row>
    <row r="6" spans="1:15" ht="14.25" thickBot="1">
      <c r="A6" s="17" t="s">
        <v>6</v>
      </c>
      <c r="B6" s="10"/>
      <c r="C6" s="10"/>
      <c r="D6" s="33"/>
      <c r="E6" s="33"/>
      <c r="F6" s="33"/>
      <c r="G6" s="33"/>
      <c r="H6" s="33"/>
      <c r="I6" s="10"/>
      <c r="J6" s="41"/>
      <c r="K6" s="41"/>
      <c r="L6" s="41"/>
      <c r="M6" s="41"/>
      <c r="N6" s="41"/>
      <c r="O6" s="41"/>
    </row>
    <row r="7" spans="1:15" ht="14.25" thickTop="1">
      <c r="A7" s="1"/>
      <c r="B7" s="109"/>
      <c r="C7" s="109"/>
      <c r="D7" s="110"/>
      <c r="E7" s="110"/>
      <c r="F7" s="110"/>
      <c r="G7" s="110"/>
      <c r="H7" s="110"/>
      <c r="I7" s="109"/>
      <c r="J7" s="111"/>
      <c r="K7" s="111"/>
      <c r="L7" s="111"/>
      <c r="M7" s="111"/>
      <c r="N7" s="111"/>
      <c r="O7" s="111"/>
    </row>
    <row r="8" spans="1:17" ht="16.5">
      <c r="A8" s="8"/>
      <c r="B8" s="9"/>
      <c r="C8" s="98"/>
      <c r="D8" s="34"/>
      <c r="E8" s="157" t="s">
        <v>83</v>
      </c>
      <c r="F8" s="157"/>
      <c r="G8" s="157"/>
      <c r="H8" s="157"/>
      <c r="I8" s="157"/>
      <c r="K8" s="98" t="s">
        <v>84</v>
      </c>
      <c r="L8" s="112"/>
      <c r="M8" s="98"/>
      <c r="N8" s="112"/>
      <c r="O8" s="112"/>
      <c r="P8" s="112"/>
      <c r="Q8" s="112"/>
    </row>
    <row r="9" spans="1:15" s="9" customFormat="1" ht="15">
      <c r="A9" s="39"/>
      <c r="C9" s="98"/>
      <c r="D9" s="98"/>
      <c r="E9" s="98"/>
      <c r="F9" s="98"/>
      <c r="G9" s="98" t="s">
        <v>117</v>
      </c>
      <c r="H9" s="99"/>
      <c r="I9" s="98"/>
      <c r="J9" s="98"/>
      <c r="K9" s="98"/>
      <c r="L9" s="98"/>
      <c r="M9" s="98"/>
      <c r="N9" s="98"/>
      <c r="O9" s="98" t="s">
        <v>6</v>
      </c>
    </row>
    <row r="10" spans="1:15" s="9" customFormat="1" ht="15">
      <c r="A10" s="39"/>
      <c r="C10" s="98"/>
      <c r="D10" s="98"/>
      <c r="E10" s="98" t="s">
        <v>87</v>
      </c>
      <c r="F10" s="98"/>
      <c r="G10" s="98" t="s">
        <v>118</v>
      </c>
      <c r="H10" s="99"/>
      <c r="I10" s="98" t="s">
        <v>31</v>
      </c>
      <c r="J10" s="98"/>
      <c r="K10" s="98" t="s">
        <v>32</v>
      </c>
      <c r="L10" s="98"/>
      <c r="M10" s="98" t="s">
        <v>121</v>
      </c>
      <c r="N10" s="98"/>
      <c r="O10" s="98"/>
    </row>
    <row r="11" spans="1:15" s="9" customFormat="1" ht="15">
      <c r="A11" s="37"/>
      <c r="B11" s="61"/>
      <c r="C11" s="98" t="s">
        <v>8</v>
      </c>
      <c r="D11" s="98"/>
      <c r="E11" s="98" t="s">
        <v>86</v>
      </c>
      <c r="F11" s="98"/>
      <c r="G11" s="98" t="s">
        <v>9</v>
      </c>
      <c r="H11" s="100"/>
      <c r="I11" s="98" t="s">
        <v>30</v>
      </c>
      <c r="J11" s="98"/>
      <c r="K11" s="98" t="s">
        <v>96</v>
      </c>
      <c r="L11" s="98"/>
      <c r="M11" s="98" t="s">
        <v>122</v>
      </c>
      <c r="N11" s="98"/>
      <c r="O11" s="98" t="s">
        <v>24</v>
      </c>
    </row>
    <row r="12" spans="1:15" s="9" customFormat="1" ht="15">
      <c r="A12" s="37"/>
      <c r="C12" s="98" t="s">
        <v>3</v>
      </c>
      <c r="D12" s="98"/>
      <c r="E12" s="98" t="s">
        <v>3</v>
      </c>
      <c r="F12" s="98"/>
      <c r="G12" s="98" t="s">
        <v>3</v>
      </c>
      <c r="H12" s="100"/>
      <c r="I12" s="98" t="s">
        <v>3</v>
      </c>
      <c r="J12" s="98"/>
      <c r="K12" s="98" t="s">
        <v>3</v>
      </c>
      <c r="L12" s="98"/>
      <c r="M12" s="98" t="s">
        <v>3</v>
      </c>
      <c r="N12" s="98"/>
      <c r="O12" s="98" t="s">
        <v>3</v>
      </c>
    </row>
    <row r="13" spans="1:8" s="9" customFormat="1" ht="15">
      <c r="A13" s="39" t="s">
        <v>146</v>
      </c>
      <c r="H13" s="34"/>
    </row>
    <row r="14" spans="1:8" s="9" customFormat="1" ht="15">
      <c r="A14" s="42" t="s">
        <v>150</v>
      </c>
      <c r="H14" s="11"/>
    </row>
    <row r="15" spans="3:15" s="9" customFormat="1" ht="13.5">
      <c r="C15" s="45"/>
      <c r="D15" s="35"/>
      <c r="E15" s="35"/>
      <c r="F15" s="35"/>
      <c r="G15" s="35"/>
      <c r="H15" s="35"/>
      <c r="I15" s="45"/>
      <c r="J15" s="45"/>
      <c r="K15" s="45"/>
      <c r="L15" s="45"/>
      <c r="M15" s="45"/>
      <c r="N15" s="45"/>
      <c r="O15" s="45" t="s">
        <v>6</v>
      </c>
    </row>
    <row r="16" spans="1:15" s="9" customFormat="1" ht="12.75" customHeight="1">
      <c r="A16" s="44" t="s">
        <v>129</v>
      </c>
      <c r="C16" s="72">
        <v>57962</v>
      </c>
      <c r="D16" s="71"/>
      <c r="E16" s="71">
        <v>24994</v>
      </c>
      <c r="F16" s="71"/>
      <c r="G16" s="71">
        <v>5</v>
      </c>
      <c r="H16" s="83"/>
      <c r="I16" s="72">
        <v>4603</v>
      </c>
      <c r="J16" s="72"/>
      <c r="K16" s="72">
        <v>57675</v>
      </c>
      <c r="L16" s="72"/>
      <c r="M16" s="72">
        <v>96</v>
      </c>
      <c r="N16" s="72"/>
      <c r="O16" s="72">
        <f>SUM(C16:M16)</f>
        <v>145335</v>
      </c>
    </row>
    <row r="17" spans="1:15" s="9" customFormat="1" ht="13.5" hidden="1">
      <c r="A17" s="44"/>
      <c r="C17" s="72"/>
      <c r="D17" s="71"/>
      <c r="E17" s="71"/>
      <c r="F17" s="71"/>
      <c r="G17" s="71"/>
      <c r="H17" s="83"/>
      <c r="I17" s="72"/>
      <c r="J17" s="72"/>
      <c r="K17" s="72"/>
      <c r="L17" s="72"/>
      <c r="M17" s="72"/>
      <c r="N17" s="72"/>
      <c r="O17" s="72"/>
    </row>
    <row r="18" spans="1:15" s="9" customFormat="1" ht="13.5" hidden="1">
      <c r="A18" s="44" t="s">
        <v>70</v>
      </c>
      <c r="B18" s="12">
        <v>1</v>
      </c>
      <c r="C18" s="73">
        <v>0</v>
      </c>
      <c r="D18" s="71"/>
      <c r="E18" s="93">
        <v>0</v>
      </c>
      <c r="F18" s="71"/>
      <c r="G18" s="93">
        <v>0</v>
      </c>
      <c r="H18" s="83"/>
      <c r="I18" s="73">
        <v>0</v>
      </c>
      <c r="J18" s="72"/>
      <c r="K18" s="73">
        <v>0</v>
      </c>
      <c r="L18" s="72"/>
      <c r="M18" s="73">
        <v>0</v>
      </c>
      <c r="N18" s="72"/>
      <c r="O18" s="73">
        <f>SUM(C18:K18)</f>
        <v>0</v>
      </c>
    </row>
    <row r="19" spans="1:27" s="9" customFormat="1" ht="13.5" hidden="1">
      <c r="A19" s="44"/>
      <c r="B19" s="12"/>
      <c r="C19" s="86"/>
      <c r="D19" s="71"/>
      <c r="E19" s="86"/>
      <c r="F19" s="71"/>
      <c r="G19" s="86"/>
      <c r="H19" s="83"/>
      <c r="I19" s="86"/>
      <c r="J19" s="72"/>
      <c r="K19" s="86"/>
      <c r="L19" s="72"/>
      <c r="M19" s="86"/>
      <c r="N19" s="72"/>
      <c r="O19" s="86"/>
      <c r="Y19" s="9">
        <f>130655+1</f>
        <v>130656</v>
      </c>
      <c r="AA19" s="9">
        <v>130656</v>
      </c>
    </row>
    <row r="20" spans="1:15" s="9" customFormat="1" ht="13.5" hidden="1">
      <c r="A20" s="37" t="s">
        <v>71</v>
      </c>
      <c r="B20" s="12"/>
      <c r="C20" s="86">
        <f>SUM(C16:C18)</f>
        <v>57962</v>
      </c>
      <c r="D20" s="71"/>
      <c r="E20" s="86">
        <f>SUM(E16:E18)</f>
        <v>24994</v>
      </c>
      <c r="F20" s="71"/>
      <c r="G20" s="86">
        <f>SUM(G16:G18)</f>
        <v>5</v>
      </c>
      <c r="H20" s="83"/>
      <c r="I20" s="86">
        <f>SUM(I16:I18)</f>
        <v>4603</v>
      </c>
      <c r="J20" s="72"/>
      <c r="K20" s="86">
        <f>SUM(K16:K18)</f>
        <v>57675</v>
      </c>
      <c r="L20" s="72"/>
      <c r="M20" s="86">
        <f>SUM(M16:M18)</f>
        <v>96</v>
      </c>
      <c r="N20" s="72"/>
      <c r="O20" s="86">
        <f>SUM(O16:O18)</f>
        <v>145335</v>
      </c>
    </row>
    <row r="21" spans="1:27" s="9" customFormat="1" ht="15">
      <c r="A21" s="37"/>
      <c r="C21" s="84"/>
      <c r="D21" s="85"/>
      <c r="E21" s="85"/>
      <c r="F21" s="85"/>
      <c r="G21" s="85"/>
      <c r="H21" s="71"/>
      <c r="I21" s="72"/>
      <c r="J21" s="72"/>
      <c r="K21" s="72"/>
      <c r="L21" s="72"/>
      <c r="M21" s="72"/>
      <c r="N21" s="72"/>
      <c r="O21" s="72"/>
      <c r="AA21" s="9">
        <v>-126781</v>
      </c>
    </row>
    <row r="22" spans="1:15" s="9" customFormat="1" ht="13.5">
      <c r="A22" s="37" t="s">
        <v>33</v>
      </c>
      <c r="C22" s="83"/>
      <c r="D22" s="71"/>
      <c r="E22" s="83"/>
      <c r="F22" s="83">
        <v>40121</v>
      </c>
      <c r="G22" s="83"/>
      <c r="H22" s="71"/>
      <c r="I22" s="72"/>
      <c r="J22" s="72"/>
      <c r="K22" s="71"/>
      <c r="L22" s="72"/>
      <c r="M22" s="71"/>
      <c r="N22" s="72"/>
      <c r="O22" s="72"/>
    </row>
    <row r="23" spans="1:27" s="9" customFormat="1" ht="15">
      <c r="A23" s="37" t="s">
        <v>115</v>
      </c>
      <c r="B23" s="12"/>
      <c r="C23" s="73">
        <v>0</v>
      </c>
      <c r="D23" s="71"/>
      <c r="E23" s="73">
        <v>0</v>
      </c>
      <c r="F23" s="85"/>
      <c r="G23" s="73">
        <f>G25-G16</f>
        <v>12</v>
      </c>
      <c r="H23" s="72"/>
      <c r="I23" s="73">
        <v>0</v>
      </c>
      <c r="J23" s="72"/>
      <c r="K23" s="73">
        <f>K25-K16</f>
        <v>-2721</v>
      </c>
      <c r="L23" s="72"/>
      <c r="M23" s="73">
        <f>M25-M16</f>
        <v>-6</v>
      </c>
      <c r="N23" s="72"/>
      <c r="O23" s="73">
        <f>+C23+E23+G23+I23+K23+M23</f>
        <v>-2715</v>
      </c>
      <c r="P23" s="45"/>
      <c r="AA23" s="9">
        <v>2406</v>
      </c>
    </row>
    <row r="24" spans="3:15" s="9" customFormat="1" ht="13.5">
      <c r="C24" s="71"/>
      <c r="D24" s="71"/>
      <c r="E24" s="71"/>
      <c r="F24" s="71">
        <v>49370</v>
      </c>
      <c r="G24" s="71"/>
      <c r="H24" s="71"/>
      <c r="I24" s="71"/>
      <c r="J24" s="72"/>
      <c r="K24" s="72"/>
      <c r="L24" s="72"/>
      <c r="M24" s="72"/>
      <c r="N24" s="72"/>
      <c r="O24" s="72"/>
    </row>
    <row r="25" spans="1:15" s="9" customFormat="1" ht="14.25" thickBot="1">
      <c r="A25" s="143" t="s">
        <v>148</v>
      </c>
      <c r="B25" s="11"/>
      <c r="C25" s="144">
        <f>SUM(C20:C23)</f>
        <v>57962</v>
      </c>
      <c r="D25" s="71"/>
      <c r="E25" s="144">
        <f>SUM(E20:E23)</f>
        <v>24994</v>
      </c>
      <c r="F25" s="95"/>
      <c r="G25" s="144">
        <f>'BS-3rd Qtr2009'!F52</f>
        <v>17</v>
      </c>
      <c r="H25" s="71"/>
      <c r="I25" s="144">
        <f>SUM(I20:I23)</f>
        <v>4603</v>
      </c>
      <c r="J25" s="72"/>
      <c r="K25" s="87">
        <f>'BS-3rd Qtr2009'!F53</f>
        <v>54954</v>
      </c>
      <c r="L25" s="72"/>
      <c r="M25" s="87">
        <f>'BS-3rd Qtr2009'!F55</f>
        <v>90</v>
      </c>
      <c r="N25" s="72"/>
      <c r="O25" s="87">
        <f>+O16+O23</f>
        <v>142620</v>
      </c>
    </row>
    <row r="26" spans="1:15" s="9" customFormat="1" ht="14.25" thickTop="1">
      <c r="A26" s="143"/>
      <c r="B26" s="11"/>
      <c r="C26" s="95"/>
      <c r="D26" s="71"/>
      <c r="E26" s="95"/>
      <c r="F26" s="95"/>
      <c r="G26" s="95"/>
      <c r="H26" s="71"/>
      <c r="I26" s="95"/>
      <c r="J26" s="72"/>
      <c r="K26" s="86"/>
      <c r="L26" s="72"/>
      <c r="M26" s="86"/>
      <c r="N26" s="72"/>
      <c r="O26" s="86"/>
    </row>
    <row r="27" spans="1:16" s="9" customFormat="1" ht="13.5">
      <c r="A27" s="37"/>
      <c r="C27" s="71"/>
      <c r="D27" s="71"/>
      <c r="E27" s="71"/>
      <c r="F27" s="71">
        <f>15945+3435+3146</f>
        <v>22526</v>
      </c>
      <c r="G27" s="71"/>
      <c r="H27" s="71"/>
      <c r="I27" s="104"/>
      <c r="J27" s="71"/>
      <c r="K27" s="71"/>
      <c r="L27" s="71"/>
      <c r="M27" s="71"/>
      <c r="N27" s="71"/>
      <c r="O27" s="71"/>
      <c r="P27" s="62">
        <f>SUM(C25:K25)</f>
        <v>142530</v>
      </c>
    </row>
    <row r="28" spans="1:13" s="9" customFormat="1" ht="15">
      <c r="A28" s="39" t="str">
        <f>+A13</f>
        <v>12 months</v>
      </c>
      <c r="H28" s="92"/>
      <c r="K28" s="90"/>
      <c r="M28" s="90"/>
    </row>
    <row r="29" spans="1:13" s="9" customFormat="1" ht="15">
      <c r="A29" s="42" t="s">
        <v>147</v>
      </c>
      <c r="H29" s="91"/>
      <c r="K29" s="91"/>
      <c r="M29" s="91"/>
    </row>
    <row r="30" spans="1:15" s="9" customFormat="1" ht="15">
      <c r="A30" s="43"/>
      <c r="C30" s="75"/>
      <c r="D30" s="94"/>
      <c r="E30" s="94"/>
      <c r="F30" s="94">
        <v>6774</v>
      </c>
      <c r="G30" s="94"/>
      <c r="H30" s="96"/>
      <c r="I30" s="75"/>
      <c r="J30" s="75"/>
      <c r="K30" s="75"/>
      <c r="L30" s="75"/>
      <c r="M30" s="75"/>
      <c r="N30" s="75"/>
      <c r="O30" s="75"/>
    </row>
    <row r="31" spans="1:27" s="9" customFormat="1" ht="13.5">
      <c r="A31" s="44" t="s">
        <v>125</v>
      </c>
      <c r="C31" s="72">
        <v>57962</v>
      </c>
      <c r="D31" s="71"/>
      <c r="E31" s="71">
        <v>24994</v>
      </c>
      <c r="F31" s="71"/>
      <c r="G31" s="71">
        <v>4</v>
      </c>
      <c r="H31" s="83"/>
      <c r="I31" s="72">
        <v>5797</v>
      </c>
      <c r="J31" s="72"/>
      <c r="K31" s="72">
        <v>57184</v>
      </c>
      <c r="L31" s="72"/>
      <c r="M31" s="72">
        <v>343</v>
      </c>
      <c r="N31" s="72"/>
      <c r="O31" s="72">
        <v>146284</v>
      </c>
      <c r="AA31" s="9">
        <v>-1572</v>
      </c>
    </row>
    <row r="32" spans="1:15" s="9" customFormat="1" ht="13.5">
      <c r="A32" s="44"/>
      <c r="C32" s="72"/>
      <c r="D32" s="71"/>
      <c r="E32" s="71"/>
      <c r="F32" s="71"/>
      <c r="G32" s="71"/>
      <c r="H32" s="83"/>
      <c r="I32" s="72"/>
      <c r="J32" s="72"/>
      <c r="K32" s="72"/>
      <c r="L32" s="72"/>
      <c r="M32" s="72"/>
      <c r="N32" s="72"/>
      <c r="O32" s="72"/>
    </row>
    <row r="33" spans="1:15" s="9" customFormat="1" ht="13.5">
      <c r="A33" s="37" t="s">
        <v>33</v>
      </c>
      <c r="C33" s="83"/>
      <c r="D33" s="71"/>
      <c r="E33" s="83"/>
      <c r="F33" s="83">
        <v>40121</v>
      </c>
      <c r="G33" s="83"/>
      <c r="H33" s="71"/>
      <c r="I33" s="72"/>
      <c r="J33" s="72"/>
      <c r="K33" s="71"/>
      <c r="L33" s="72"/>
      <c r="M33" s="71"/>
      <c r="N33" s="72"/>
      <c r="O33" s="72"/>
    </row>
    <row r="34" spans="1:18" s="9" customFormat="1" ht="15">
      <c r="A34" s="37" t="s">
        <v>115</v>
      </c>
      <c r="C34" s="73">
        <v>0</v>
      </c>
      <c r="D34" s="71"/>
      <c r="E34" s="73">
        <v>0</v>
      </c>
      <c r="F34" s="85"/>
      <c r="G34" s="73">
        <v>1</v>
      </c>
      <c r="H34" s="72"/>
      <c r="I34" s="73">
        <v>-1194</v>
      </c>
      <c r="J34" s="72"/>
      <c r="K34" s="73">
        <v>491</v>
      </c>
      <c r="L34" s="72"/>
      <c r="M34" s="73">
        <v>-247</v>
      </c>
      <c r="N34" s="72"/>
      <c r="O34" s="73">
        <f>+C34+E34+G34+I34+K34+M34</f>
        <v>-949</v>
      </c>
      <c r="Q34" s="75"/>
      <c r="R34" s="75"/>
    </row>
    <row r="35" spans="1:15" s="9" customFormat="1" ht="13.5">
      <c r="A35" s="37"/>
      <c r="C35" s="71"/>
      <c r="D35" s="71"/>
      <c r="E35" s="71"/>
      <c r="F35" s="71">
        <v>49370</v>
      </c>
      <c r="G35" s="71"/>
      <c r="H35" s="71"/>
      <c r="I35" s="71"/>
      <c r="J35" s="72"/>
      <c r="K35" s="72"/>
      <c r="L35" s="72"/>
      <c r="M35" s="72"/>
      <c r="N35" s="72"/>
      <c r="O35" s="72"/>
    </row>
    <row r="36" spans="1:15" s="9" customFormat="1" ht="14.25" thickBot="1">
      <c r="A36" s="37" t="s">
        <v>149</v>
      </c>
      <c r="C36" s="144">
        <f>SUM(C31:C34)</f>
        <v>57962</v>
      </c>
      <c r="D36" s="71"/>
      <c r="E36" s="144">
        <f>SUM(E31:E34)</f>
        <v>24994</v>
      </c>
      <c r="F36" s="95"/>
      <c r="G36" s="144">
        <f>SUM(G31:G34)</f>
        <v>5</v>
      </c>
      <c r="H36" s="71"/>
      <c r="I36" s="144">
        <f>SUM(I31:I34)</f>
        <v>4603</v>
      </c>
      <c r="J36" s="72"/>
      <c r="K36" s="87">
        <f>SUM(K31:K34)</f>
        <v>57675</v>
      </c>
      <c r="L36" s="72"/>
      <c r="M36" s="87">
        <f>SUM(M31:M34)</f>
        <v>96</v>
      </c>
      <c r="N36" s="72"/>
      <c r="O36" s="87">
        <f>O31+O34</f>
        <v>145335</v>
      </c>
    </row>
    <row r="37" spans="1:16" s="9" customFormat="1" ht="14.25" thickTop="1">
      <c r="A37" s="37"/>
      <c r="K37" s="94"/>
      <c r="L37" s="11"/>
      <c r="M37" s="94"/>
      <c r="N37" s="11"/>
      <c r="O37" s="94"/>
      <c r="P37" s="62">
        <f>SUM(C36:K36)</f>
        <v>145239</v>
      </c>
    </row>
    <row r="38" s="9" customFormat="1" ht="6.75" customHeight="1">
      <c r="A38" s="37"/>
    </row>
    <row r="39" spans="1:2" s="9" customFormat="1" ht="15">
      <c r="A39" s="36" t="s">
        <v>104</v>
      </c>
      <c r="B39" s="36"/>
    </row>
    <row r="40" spans="1:2" s="9" customFormat="1" ht="14.25" customHeight="1">
      <c r="A40" s="36" t="s">
        <v>130</v>
      </c>
      <c r="B40" s="36"/>
    </row>
    <row r="41" spans="1:2" ht="15" hidden="1">
      <c r="A41" s="36"/>
      <c r="B41" s="36"/>
    </row>
    <row r="42" ht="12.75" hidden="1">
      <c r="A42" s="38"/>
    </row>
    <row r="43" ht="12.75" hidden="1">
      <c r="A43" s="38"/>
    </row>
    <row r="44" ht="12.75" hidden="1">
      <c r="A44" s="38"/>
    </row>
    <row r="45" ht="12.75">
      <c r="A45" s="40"/>
    </row>
    <row r="46" ht="12.75">
      <c r="A46" s="38"/>
    </row>
    <row r="47" ht="12.75">
      <c r="A47" s="38"/>
    </row>
    <row r="48" ht="12.75">
      <c r="A48" s="38"/>
    </row>
    <row r="49" ht="12.75">
      <c r="A49" s="38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  <row r="55" ht="12.75">
      <c r="A55" s="38"/>
    </row>
    <row r="56" ht="12.75">
      <c r="A56" s="38"/>
    </row>
    <row r="57" ht="12.75">
      <c r="A57" s="38"/>
    </row>
    <row r="58" ht="12.75">
      <c r="A58" s="38"/>
    </row>
    <row r="59" ht="12.75">
      <c r="A59" s="40"/>
    </row>
    <row r="60" ht="11.25" customHeight="1">
      <c r="A60" s="38"/>
    </row>
    <row r="61" ht="12.75" hidden="1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  <row r="67" ht="12.75">
      <c r="A67" s="38"/>
    </row>
    <row r="68" ht="12.75">
      <c r="A68" s="38"/>
    </row>
    <row r="69" ht="12.75">
      <c r="A69" s="38"/>
    </row>
    <row r="70" ht="12.75">
      <c r="A70" s="38"/>
    </row>
    <row r="71" ht="12.75">
      <c r="A71" s="40"/>
    </row>
    <row r="72" ht="12.75">
      <c r="A72" s="40"/>
    </row>
    <row r="73" ht="12.75">
      <c r="A73" s="38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  <row r="267" ht="12.75">
      <c r="A267" s="38"/>
    </row>
    <row r="268" ht="12.75">
      <c r="A268" s="38"/>
    </row>
    <row r="269" ht="12.75">
      <c r="A269" s="38"/>
    </row>
    <row r="270" ht="12.75">
      <c r="A270" s="38"/>
    </row>
    <row r="271" ht="12.75">
      <c r="A271" s="38"/>
    </row>
    <row r="272" ht="12.75">
      <c r="A272" s="38"/>
    </row>
    <row r="273" ht="12.75">
      <c r="A273" s="38"/>
    </row>
    <row r="274" ht="12.75">
      <c r="A274" s="38"/>
    </row>
    <row r="275" ht="12.75">
      <c r="A275" s="38"/>
    </row>
    <row r="276" ht="12.75">
      <c r="A276" s="38"/>
    </row>
    <row r="277" ht="12.75">
      <c r="A277" s="38"/>
    </row>
    <row r="278" ht="12.75">
      <c r="A278" s="38"/>
    </row>
    <row r="279" ht="12.75">
      <c r="A279" s="38"/>
    </row>
    <row r="280" ht="12.75">
      <c r="A280" s="38"/>
    </row>
    <row r="281" ht="12.75">
      <c r="A281" s="38"/>
    </row>
    <row r="282" ht="12.75">
      <c r="A282" s="38"/>
    </row>
    <row r="283" ht="12.75">
      <c r="A283" s="38"/>
    </row>
    <row r="284" ht="12.75">
      <c r="A284" s="38"/>
    </row>
    <row r="285" ht="12.75">
      <c r="A285" s="38"/>
    </row>
    <row r="286" ht="12.75">
      <c r="A286" s="38"/>
    </row>
    <row r="287" ht="12.75">
      <c r="A287" s="38"/>
    </row>
    <row r="288" ht="12.75">
      <c r="A288" s="38"/>
    </row>
    <row r="289" ht="12.75">
      <c r="A289" s="38"/>
    </row>
    <row r="290" ht="12.75">
      <c r="A290" s="38"/>
    </row>
    <row r="291" ht="12.75">
      <c r="A291" s="38"/>
    </row>
    <row r="292" ht="12.75">
      <c r="A292" s="38"/>
    </row>
    <row r="293" ht="12.75">
      <c r="A293" s="38"/>
    </row>
    <row r="294" ht="12.75">
      <c r="A294" s="38"/>
    </row>
    <row r="295" ht="12.75">
      <c r="A295" s="38"/>
    </row>
    <row r="296" ht="12.75">
      <c r="A296" s="38"/>
    </row>
    <row r="297" ht="12.75">
      <c r="A297" s="38"/>
    </row>
    <row r="298" ht="12.75">
      <c r="A298" s="38"/>
    </row>
    <row r="299" ht="12.75">
      <c r="A299" s="38"/>
    </row>
    <row r="300" ht="12.75">
      <c r="A300" s="38"/>
    </row>
    <row r="301" ht="12.75">
      <c r="A301" s="38"/>
    </row>
    <row r="302" ht="12.75">
      <c r="A302" s="38"/>
    </row>
    <row r="303" ht="12.75">
      <c r="A303" s="38"/>
    </row>
    <row r="304" ht="12.75">
      <c r="A304" s="38"/>
    </row>
    <row r="305" ht="12.75">
      <c r="A305" s="38"/>
    </row>
    <row r="306" ht="12.75">
      <c r="A306" s="38"/>
    </row>
    <row r="307" ht="12.75">
      <c r="A307" s="38"/>
    </row>
    <row r="308" ht="12.75">
      <c r="A308" s="38"/>
    </row>
    <row r="309" ht="12.75">
      <c r="A309" s="38"/>
    </row>
    <row r="310" ht="12.75">
      <c r="A310" s="38"/>
    </row>
    <row r="311" ht="12.75">
      <c r="A311" s="38"/>
    </row>
    <row r="312" ht="12.75">
      <c r="A312" s="38"/>
    </row>
    <row r="313" ht="12.75">
      <c r="A313" s="38"/>
    </row>
    <row r="314" ht="12.75">
      <c r="A314" s="38"/>
    </row>
    <row r="315" ht="12.75">
      <c r="A315" s="38"/>
    </row>
    <row r="316" ht="12.75">
      <c r="A316" s="38"/>
    </row>
    <row r="317" ht="12.75">
      <c r="A317" s="38"/>
    </row>
    <row r="318" ht="12.75">
      <c r="A318" s="38"/>
    </row>
    <row r="319" ht="12.75">
      <c r="A319" s="38"/>
    </row>
    <row r="320" ht="12.75">
      <c r="A320" s="38"/>
    </row>
    <row r="321" ht="12.75">
      <c r="A321" s="38"/>
    </row>
    <row r="322" ht="12.75">
      <c r="A322" s="38"/>
    </row>
    <row r="323" ht="12.75">
      <c r="A323" s="38"/>
    </row>
    <row r="324" ht="12.75">
      <c r="A324" s="38"/>
    </row>
    <row r="325" ht="12.75">
      <c r="A325" s="38"/>
    </row>
    <row r="326" ht="12.75">
      <c r="A326" s="38"/>
    </row>
    <row r="327" ht="12.75">
      <c r="A327" s="38"/>
    </row>
    <row r="328" ht="12.75">
      <c r="A328" s="38"/>
    </row>
    <row r="329" ht="12.75">
      <c r="A329" s="38"/>
    </row>
    <row r="330" ht="12.75">
      <c r="A330" s="38"/>
    </row>
    <row r="331" ht="12.75">
      <c r="A331" s="38"/>
    </row>
    <row r="332" ht="12.75">
      <c r="A332" s="38"/>
    </row>
    <row r="333" ht="12.75">
      <c r="A333" s="38"/>
    </row>
    <row r="334" ht="12.75">
      <c r="A334" s="38"/>
    </row>
    <row r="335" ht="12.75">
      <c r="A335" s="38"/>
    </row>
    <row r="336" ht="12.75">
      <c r="A336" s="38"/>
    </row>
    <row r="337" ht="12.75">
      <c r="A337" s="38"/>
    </row>
    <row r="338" ht="12.75">
      <c r="A338" s="38"/>
    </row>
    <row r="339" ht="12.75">
      <c r="A339" s="38"/>
    </row>
    <row r="340" ht="12.75">
      <c r="A340" s="38"/>
    </row>
    <row r="341" ht="12.75">
      <c r="A341" s="38"/>
    </row>
    <row r="342" ht="12.75">
      <c r="A342" s="38"/>
    </row>
    <row r="343" ht="12.75">
      <c r="A343" s="38"/>
    </row>
    <row r="344" ht="12.75">
      <c r="A344" s="38"/>
    </row>
    <row r="345" ht="12.75">
      <c r="A345" s="38"/>
    </row>
    <row r="346" ht="12.75">
      <c r="A346" s="38"/>
    </row>
    <row r="347" ht="12.75">
      <c r="A347" s="38"/>
    </row>
    <row r="348" ht="12.75">
      <c r="A348" s="38"/>
    </row>
    <row r="349" ht="12.75">
      <c r="A349" s="38"/>
    </row>
    <row r="350" ht="12.75">
      <c r="A350" s="38"/>
    </row>
    <row r="351" ht="12.75">
      <c r="A351" s="38"/>
    </row>
    <row r="352" ht="12.75">
      <c r="A352" s="38"/>
    </row>
    <row r="353" ht="12.75">
      <c r="A353" s="38"/>
    </row>
    <row r="354" ht="12.75">
      <c r="A354" s="38"/>
    </row>
    <row r="355" ht="12.75">
      <c r="A355" s="38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  <row r="367" ht="12.75">
      <c r="A367" s="38"/>
    </row>
    <row r="368" ht="12.75">
      <c r="A368" s="38"/>
    </row>
    <row r="369" ht="12.75">
      <c r="A369" s="38"/>
    </row>
    <row r="370" ht="12.75">
      <c r="A370" s="38"/>
    </row>
    <row r="371" ht="12.75">
      <c r="A371" s="38"/>
    </row>
    <row r="372" ht="12.75">
      <c r="A372" s="38"/>
    </row>
    <row r="373" ht="12.75">
      <c r="A373" s="38"/>
    </row>
  </sheetData>
  <mergeCells count="1">
    <mergeCell ref="E8:I8"/>
  </mergeCells>
  <printOptions/>
  <pageMargins left="0.75" right="0.75" top="0.38" bottom="0.51" header="0.34" footer="0.39"/>
  <pageSetup horizontalDpi="600" verticalDpi="600" orientation="landscape" paperSize="9" scale="95" r:id="rId2"/>
  <headerFooter alignWithMargins="0">
    <oddFooter>&amp;C&amp;"Times New Roman,Regular"Page 3 of 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9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3.57421875" style="0" customWidth="1"/>
    <col min="4" max="4" width="6.28125" style="0" customWidth="1"/>
    <col min="5" max="5" width="12.00390625" style="29" customWidth="1"/>
    <col min="6" max="6" width="6.8515625" style="0" customWidth="1"/>
    <col min="7" max="7" width="12.140625" style="0" customWidth="1"/>
    <col min="8" max="8" width="6.7109375" style="0" customWidth="1"/>
    <col min="9" max="9" width="0" style="0" hidden="1" customWidth="1"/>
    <col min="10" max="11" width="9.140625" style="0" hidden="1" customWidth="1"/>
    <col min="12" max="12" width="2.28125" style="0" hidden="1" customWidth="1"/>
    <col min="13" max="15" width="9.140625" style="0" hidden="1" customWidth="1"/>
    <col min="16" max="54" width="0" style="0" hidden="1" customWidth="1"/>
  </cols>
  <sheetData>
    <row r="1" spans="1:8" ht="13.5">
      <c r="A1" s="1"/>
      <c r="B1" s="1"/>
      <c r="C1" s="1"/>
      <c r="D1" s="2"/>
      <c r="E1" s="20"/>
      <c r="F1" s="20"/>
      <c r="G1" s="21"/>
      <c r="H1" s="4"/>
    </row>
    <row r="2" spans="1:8" ht="17.25">
      <c r="A2" s="47" t="s">
        <v>94</v>
      </c>
      <c r="B2" s="1"/>
      <c r="C2" s="1"/>
      <c r="E2" s="32"/>
      <c r="F2" s="30"/>
      <c r="G2" s="116"/>
      <c r="H2" s="4"/>
    </row>
    <row r="3" spans="1:8" ht="13.5">
      <c r="A3" s="1"/>
      <c r="B3" s="1"/>
      <c r="C3" s="1"/>
      <c r="D3" s="6"/>
      <c r="E3" s="23"/>
      <c r="F3" s="23"/>
      <c r="G3" s="22"/>
      <c r="H3" s="7"/>
    </row>
    <row r="4" spans="1:8" ht="16.5">
      <c r="A4" s="8" t="s">
        <v>90</v>
      </c>
      <c r="B4" s="9"/>
      <c r="C4" s="9"/>
      <c r="D4" s="9"/>
      <c r="E4" s="11"/>
      <c r="F4" s="11"/>
      <c r="G4" s="11"/>
      <c r="H4" s="9"/>
    </row>
    <row r="5" spans="1:8" ht="16.5">
      <c r="A5" s="8" t="s">
        <v>137</v>
      </c>
      <c r="B5" s="9"/>
      <c r="C5" s="9"/>
      <c r="D5" s="9"/>
      <c r="E5" s="11"/>
      <c r="F5" s="11"/>
      <c r="G5" s="11"/>
      <c r="H5" s="9"/>
    </row>
    <row r="6" spans="1:8" ht="14.25" thickBot="1">
      <c r="A6" s="17" t="s">
        <v>6</v>
      </c>
      <c r="B6" s="10"/>
      <c r="C6" s="10"/>
      <c r="D6" s="10"/>
      <c r="E6" s="33"/>
      <c r="F6" s="33"/>
      <c r="G6" s="33"/>
      <c r="H6" s="10"/>
    </row>
    <row r="7" spans="1:8" ht="16.5" customHeight="1" thickTop="1">
      <c r="A7" s="8"/>
      <c r="B7" s="9"/>
      <c r="C7" s="9"/>
      <c r="D7" s="9"/>
      <c r="E7" s="34"/>
      <c r="F7" s="11"/>
      <c r="G7" s="11"/>
      <c r="H7" s="9"/>
    </row>
    <row r="8" spans="1:7" s="9" customFormat="1" ht="15">
      <c r="A8" s="39"/>
      <c r="E8" s="34" t="s">
        <v>138</v>
      </c>
      <c r="F8" s="46"/>
      <c r="G8" s="34" t="s">
        <v>139</v>
      </c>
    </row>
    <row r="9" spans="1:7" s="9" customFormat="1" ht="15">
      <c r="A9" s="37"/>
      <c r="E9" s="149" t="s">
        <v>25</v>
      </c>
      <c r="F9" s="34"/>
      <c r="G9" s="149" t="s">
        <v>25</v>
      </c>
    </row>
    <row r="10" spans="1:7" s="9" customFormat="1" ht="15">
      <c r="A10" s="37"/>
      <c r="E10" s="148" t="s">
        <v>140</v>
      </c>
      <c r="F10" s="34"/>
      <c r="G10" s="148" t="s">
        <v>127</v>
      </c>
    </row>
    <row r="11" spans="1:7" s="9" customFormat="1" ht="15">
      <c r="A11" s="37"/>
      <c r="E11" s="34" t="s">
        <v>3</v>
      </c>
      <c r="F11" s="46"/>
      <c r="G11" s="34" t="s">
        <v>3</v>
      </c>
    </row>
    <row r="12" spans="1:7" s="9" customFormat="1" ht="15">
      <c r="A12" s="37"/>
      <c r="E12" s="11"/>
      <c r="F12" s="11"/>
      <c r="G12" s="99"/>
    </row>
    <row r="13" spans="1:7" s="9" customFormat="1" ht="15">
      <c r="A13" s="37"/>
      <c r="E13" s="11"/>
      <c r="F13" s="11"/>
      <c r="G13" s="99"/>
    </row>
    <row r="14" spans="1:8" s="9" customFormat="1" ht="13.5">
      <c r="A14" s="37" t="s">
        <v>134</v>
      </c>
      <c r="E14" s="71">
        <f>'IS-3rd Qtr2009'!Y33</f>
        <v>-1944</v>
      </c>
      <c r="F14" s="71"/>
      <c r="G14" s="71">
        <v>603</v>
      </c>
      <c r="H14" s="13"/>
    </row>
    <row r="15" spans="1:8" s="9" customFormat="1" ht="13.5">
      <c r="A15" s="37" t="s">
        <v>6</v>
      </c>
      <c r="B15" s="9" t="s">
        <v>6</v>
      </c>
      <c r="E15" s="71" t="s">
        <v>6</v>
      </c>
      <c r="F15" s="71"/>
      <c r="G15" s="71" t="s">
        <v>6</v>
      </c>
      <c r="H15" s="13"/>
    </row>
    <row r="16" spans="1:8" s="9" customFormat="1" ht="13.5">
      <c r="A16" s="37" t="s">
        <v>42</v>
      </c>
      <c r="E16" s="71">
        <v>7985</v>
      </c>
      <c r="F16" s="71"/>
      <c r="G16" s="71">
        <v>-1006</v>
      </c>
      <c r="H16" s="13"/>
    </row>
    <row r="17" spans="1:7" s="9" customFormat="1" ht="13.5">
      <c r="A17" s="37"/>
      <c r="E17" s="93"/>
      <c r="F17" s="72"/>
      <c r="G17" s="73"/>
    </row>
    <row r="18" spans="1:7" s="9" customFormat="1" ht="13.5">
      <c r="A18" s="37" t="s">
        <v>108</v>
      </c>
      <c r="E18" s="71">
        <f>SUM(E14:E17)</f>
        <v>6041</v>
      </c>
      <c r="F18" s="72"/>
      <c r="G18" s="72">
        <f>SUM(G14:G17)</f>
        <v>-403</v>
      </c>
    </row>
    <row r="19" spans="1:25" s="9" customFormat="1" ht="13.5">
      <c r="A19" s="37"/>
      <c r="E19" s="71"/>
      <c r="F19" s="72"/>
      <c r="G19" s="72"/>
      <c r="Y19" s="9">
        <f>130655+1</f>
        <v>130656</v>
      </c>
    </row>
    <row r="20" spans="1:7" s="9" customFormat="1" ht="13.5">
      <c r="A20" s="37" t="s">
        <v>111</v>
      </c>
      <c r="E20" s="71">
        <v>1298</v>
      </c>
      <c r="F20" s="72"/>
      <c r="G20" s="72">
        <f>-1410+6278+3455-5371</f>
        <v>2952</v>
      </c>
    </row>
    <row r="21" spans="1:7" s="9" customFormat="1" ht="13.5">
      <c r="A21" s="37"/>
      <c r="E21" s="71"/>
      <c r="F21" s="72"/>
      <c r="G21" s="72"/>
    </row>
    <row r="22" spans="1:7" s="9" customFormat="1" ht="13.5">
      <c r="A22" s="37" t="s">
        <v>43</v>
      </c>
      <c r="E22" s="71">
        <v>-3242</v>
      </c>
      <c r="F22" s="72"/>
      <c r="G22" s="72">
        <v>-1971</v>
      </c>
    </row>
    <row r="23" spans="1:11" s="9" customFormat="1" ht="13.5">
      <c r="A23" s="37"/>
      <c r="E23" s="93"/>
      <c r="F23" s="72"/>
      <c r="G23" s="73"/>
      <c r="K23" s="9">
        <f>2345-300-500+1</f>
        <v>1546</v>
      </c>
    </row>
    <row r="24" spans="1:7" s="9" customFormat="1" ht="13.5">
      <c r="A24" s="37" t="s">
        <v>132</v>
      </c>
      <c r="E24" s="71">
        <f>SUM(E18:E23)</f>
        <v>4097</v>
      </c>
      <c r="F24" s="72"/>
      <c r="G24" s="72">
        <f>SUM(G18:G23)</f>
        <v>578</v>
      </c>
    </row>
    <row r="25" spans="1:7" s="9" customFormat="1" ht="13.5">
      <c r="A25" s="37"/>
      <c r="E25" s="71"/>
      <c r="F25" s="72"/>
      <c r="G25" s="72"/>
    </row>
    <row r="26" spans="1:7" s="9" customFormat="1" ht="13.5">
      <c r="A26" s="37" t="s">
        <v>29</v>
      </c>
      <c r="E26" s="71">
        <v>-5202</v>
      </c>
      <c r="F26" s="72"/>
      <c r="G26" s="72">
        <v>3124</v>
      </c>
    </row>
    <row r="27" spans="1:7" s="9" customFormat="1" ht="13.5">
      <c r="A27" s="37"/>
      <c r="E27" s="71"/>
      <c r="F27" s="72"/>
      <c r="G27" s="72"/>
    </row>
    <row r="28" spans="1:7" s="9" customFormat="1" ht="13.5">
      <c r="A28" s="37" t="s">
        <v>120</v>
      </c>
      <c r="E28" s="71">
        <v>1980</v>
      </c>
      <c r="F28" s="72"/>
      <c r="G28" s="72">
        <v>-8808</v>
      </c>
    </row>
    <row r="29" spans="1:7" s="9" customFormat="1" ht="13.5">
      <c r="A29" s="37"/>
      <c r="E29" s="71"/>
      <c r="F29" s="72"/>
      <c r="G29" s="72"/>
    </row>
    <row r="30" spans="1:7" s="9" customFormat="1" ht="13.5">
      <c r="A30" s="37" t="s">
        <v>119</v>
      </c>
      <c r="E30" s="71">
        <v>17</v>
      </c>
      <c r="F30" s="72"/>
      <c r="G30" s="72">
        <v>1</v>
      </c>
    </row>
    <row r="31" spans="1:7" s="9" customFormat="1" ht="13.5">
      <c r="A31" s="37"/>
      <c r="E31" s="93"/>
      <c r="F31" s="72"/>
      <c r="G31" s="73"/>
    </row>
    <row r="32" spans="1:7" s="9" customFormat="1" ht="15">
      <c r="A32" s="39" t="s">
        <v>136</v>
      </c>
      <c r="E32" s="95">
        <f>SUM(E24:E31)</f>
        <v>892</v>
      </c>
      <c r="F32" s="86"/>
      <c r="G32" s="86">
        <f>SUM(G24:G31)</f>
        <v>-5105</v>
      </c>
    </row>
    <row r="33" spans="1:15" s="9" customFormat="1" ht="13.5">
      <c r="A33" s="37"/>
      <c r="E33" s="95"/>
      <c r="F33" s="86"/>
      <c r="G33" s="86"/>
      <c r="M33" s="9">
        <v>0</v>
      </c>
      <c r="O33" s="75">
        <f>+C33+E33+G33+I33+K33+M33</f>
        <v>0</v>
      </c>
    </row>
    <row r="34" spans="1:7" s="9" customFormat="1" ht="15">
      <c r="A34" s="39" t="s">
        <v>103</v>
      </c>
      <c r="E34" s="71">
        <v>-2344</v>
      </c>
      <c r="F34" s="72"/>
      <c r="G34" s="72">
        <v>2753</v>
      </c>
    </row>
    <row r="35" spans="5:7" s="9" customFormat="1" ht="13.5">
      <c r="E35" s="71"/>
      <c r="F35" s="72"/>
      <c r="G35" s="72"/>
    </row>
    <row r="36" spans="1:7" s="9" customFormat="1" ht="15.75" thickBot="1">
      <c r="A36" s="39" t="s">
        <v>135</v>
      </c>
      <c r="E36" s="151">
        <f>SUM(E32:E35)</f>
        <v>-1452</v>
      </c>
      <c r="F36" s="72"/>
      <c r="G36" s="74">
        <f>SUM(G32:G35)</f>
        <v>-2352</v>
      </c>
    </row>
    <row r="37" spans="1:5" s="9" customFormat="1" ht="14.25" thickTop="1">
      <c r="A37" s="37"/>
      <c r="E37" s="11"/>
    </row>
    <row r="38" spans="1:5" s="9" customFormat="1" ht="13.5">
      <c r="A38" s="37"/>
      <c r="E38" s="11"/>
    </row>
    <row r="39" spans="1:5" s="9" customFormat="1" ht="15">
      <c r="A39" s="36" t="s">
        <v>91</v>
      </c>
      <c r="E39" s="11"/>
    </row>
    <row r="40" spans="1:15" s="9" customFormat="1" ht="15">
      <c r="A40" s="36" t="s">
        <v>131</v>
      </c>
      <c r="E40" s="11"/>
      <c r="M40" s="9">
        <v>0</v>
      </c>
      <c r="O40" s="97">
        <f>+C40+E40+G40+I40+K40+M40</f>
        <v>0</v>
      </c>
    </row>
    <row r="41" spans="1:5" s="9" customFormat="1" ht="15">
      <c r="A41" s="36" t="s">
        <v>85</v>
      </c>
      <c r="E41" s="11"/>
    </row>
    <row r="42" spans="5:15" s="9" customFormat="1" ht="13.5">
      <c r="E42" s="11"/>
      <c r="O42" s="75">
        <f>+O33+O40</f>
        <v>0</v>
      </c>
    </row>
    <row r="43" s="9" customFormat="1" ht="13.5">
      <c r="E43" s="11"/>
    </row>
    <row r="44" s="9" customFormat="1" ht="13.5">
      <c r="E44" s="11"/>
    </row>
    <row r="45" s="9" customFormat="1" ht="13.5">
      <c r="E45" s="11"/>
    </row>
    <row r="46" s="9" customFormat="1" ht="13.5">
      <c r="E46" s="11"/>
    </row>
    <row r="47" s="9" customFormat="1" ht="13.5">
      <c r="E47" s="11"/>
    </row>
    <row r="48" s="9" customFormat="1" ht="13.5">
      <c r="E48" s="11"/>
    </row>
    <row r="49" s="9" customFormat="1" ht="13.5">
      <c r="E49" s="11"/>
    </row>
    <row r="50" s="9" customFormat="1" ht="13.5">
      <c r="E50" s="11"/>
    </row>
    <row r="51" s="9" customFormat="1" ht="13.5">
      <c r="E51" s="11"/>
    </row>
    <row r="52" s="9" customFormat="1" ht="13.5">
      <c r="E52" s="11"/>
    </row>
    <row r="53" s="9" customFormat="1" ht="13.5">
      <c r="E53" s="11"/>
    </row>
    <row r="54" s="9" customFormat="1" ht="13.5">
      <c r="E54" s="11"/>
    </row>
    <row r="55" s="9" customFormat="1" ht="13.5">
      <c r="E55" s="11"/>
    </row>
    <row r="56" s="9" customFormat="1" ht="13.5">
      <c r="E56" s="11"/>
    </row>
    <row r="57" s="9" customFormat="1" ht="13.5">
      <c r="E57" s="11"/>
    </row>
    <row r="58" s="9" customFormat="1" ht="13.5">
      <c r="E58" s="11"/>
    </row>
    <row r="59" s="9" customFormat="1" ht="13.5">
      <c r="E59" s="11"/>
    </row>
    <row r="60" s="9" customFormat="1" ht="13.5">
      <c r="E60" s="11"/>
    </row>
    <row r="61" s="9" customFormat="1" ht="13.5">
      <c r="E61" s="11"/>
    </row>
    <row r="62" s="9" customFormat="1" ht="13.5">
      <c r="E62" s="11"/>
    </row>
    <row r="63" s="9" customFormat="1" ht="13.5">
      <c r="E63" s="11"/>
    </row>
    <row r="64" s="9" customFormat="1" ht="13.5">
      <c r="E64" s="11"/>
    </row>
    <row r="65" s="9" customFormat="1" ht="13.5">
      <c r="E65" s="11"/>
    </row>
    <row r="66" s="9" customFormat="1" ht="13.5">
      <c r="E66" s="11"/>
    </row>
    <row r="67" s="9" customFormat="1" ht="11.25" customHeight="1">
      <c r="E67" s="11"/>
    </row>
    <row r="68" s="9" customFormat="1" ht="13.5" hidden="1">
      <c r="E68" s="11"/>
    </row>
    <row r="69" s="9" customFormat="1" ht="13.5">
      <c r="E69" s="11"/>
    </row>
    <row r="70" s="9" customFormat="1" ht="13.5">
      <c r="E70" s="11"/>
    </row>
    <row r="71" s="9" customFormat="1" ht="13.5">
      <c r="E71" s="11"/>
    </row>
    <row r="72" s="9" customFormat="1" ht="13.5">
      <c r="E72" s="11"/>
    </row>
    <row r="73" s="9" customFormat="1" ht="13.5">
      <c r="E73" s="11"/>
    </row>
    <row r="74" s="9" customFormat="1" ht="13.5">
      <c r="E74" s="11"/>
    </row>
    <row r="75" s="9" customFormat="1" ht="13.5">
      <c r="E75" s="11"/>
    </row>
    <row r="76" s="9" customFormat="1" ht="13.5">
      <c r="E76" s="11"/>
    </row>
    <row r="77" s="9" customFormat="1" ht="13.5">
      <c r="E77" s="11"/>
    </row>
    <row r="78" s="9" customFormat="1" ht="13.5">
      <c r="E78" s="11"/>
    </row>
    <row r="79" s="9" customFormat="1" ht="13.5">
      <c r="E79" s="11"/>
    </row>
    <row r="80" s="9" customFormat="1" ht="13.5">
      <c r="E80" s="11"/>
    </row>
    <row r="81" s="9" customFormat="1" ht="13.5">
      <c r="E81" s="11"/>
    </row>
    <row r="82" s="9" customFormat="1" ht="13.5">
      <c r="E82" s="11"/>
    </row>
    <row r="83" s="9" customFormat="1" ht="13.5">
      <c r="E83" s="11"/>
    </row>
    <row r="84" s="9" customFormat="1" ht="13.5">
      <c r="E84" s="11"/>
    </row>
    <row r="85" s="9" customFormat="1" ht="13.5">
      <c r="E85" s="11"/>
    </row>
    <row r="86" s="9" customFormat="1" ht="13.5">
      <c r="E86" s="11"/>
    </row>
    <row r="87" s="9" customFormat="1" ht="13.5">
      <c r="E87" s="11"/>
    </row>
    <row r="88" s="9" customFormat="1" ht="13.5">
      <c r="E88" s="11"/>
    </row>
    <row r="89" s="9" customFormat="1" ht="13.5">
      <c r="E89" s="11"/>
    </row>
    <row r="90" s="9" customFormat="1" ht="13.5">
      <c r="E90" s="11"/>
    </row>
    <row r="91" s="9" customFormat="1" ht="13.5">
      <c r="E91" s="11"/>
    </row>
    <row r="92" s="9" customFormat="1" ht="13.5">
      <c r="E92" s="11"/>
    </row>
    <row r="93" s="9" customFormat="1" ht="13.5">
      <c r="E93" s="11"/>
    </row>
    <row r="94" s="9" customFormat="1" ht="13.5">
      <c r="E94" s="11"/>
    </row>
    <row r="95" s="9" customFormat="1" ht="13.5">
      <c r="E95" s="11"/>
    </row>
    <row r="96" s="9" customFormat="1" ht="13.5">
      <c r="E96" s="11"/>
    </row>
    <row r="97" s="9" customFormat="1" ht="13.5">
      <c r="E97" s="11"/>
    </row>
    <row r="98" s="9" customFormat="1" ht="13.5">
      <c r="E98" s="11"/>
    </row>
    <row r="99" s="9" customFormat="1" ht="13.5">
      <c r="E99" s="11"/>
    </row>
    <row r="100" s="9" customFormat="1" ht="13.5">
      <c r="E100" s="11"/>
    </row>
    <row r="101" s="9" customFormat="1" ht="13.5">
      <c r="E101" s="11"/>
    </row>
    <row r="102" s="9" customFormat="1" ht="13.5">
      <c r="E102" s="11"/>
    </row>
    <row r="103" s="9" customFormat="1" ht="13.5">
      <c r="E103" s="11"/>
    </row>
    <row r="104" s="9" customFormat="1" ht="13.5">
      <c r="E104" s="11"/>
    </row>
    <row r="105" s="9" customFormat="1" ht="13.5">
      <c r="E105" s="11"/>
    </row>
    <row r="106" s="9" customFormat="1" ht="13.5">
      <c r="E106" s="11"/>
    </row>
    <row r="107" s="9" customFormat="1" ht="13.5">
      <c r="E107" s="11"/>
    </row>
    <row r="108" s="9" customFormat="1" ht="13.5">
      <c r="E108" s="11"/>
    </row>
    <row r="109" s="9" customFormat="1" ht="13.5">
      <c r="E109" s="11"/>
    </row>
    <row r="110" s="9" customFormat="1" ht="13.5">
      <c r="E110" s="11"/>
    </row>
    <row r="111" s="9" customFormat="1" ht="13.5">
      <c r="E111" s="11"/>
    </row>
    <row r="112" s="9" customFormat="1" ht="13.5">
      <c r="E112" s="11"/>
    </row>
    <row r="113" s="9" customFormat="1" ht="13.5">
      <c r="E113" s="11"/>
    </row>
    <row r="114" s="9" customFormat="1" ht="13.5">
      <c r="E114" s="11"/>
    </row>
    <row r="115" s="9" customFormat="1" ht="13.5">
      <c r="E115" s="11"/>
    </row>
    <row r="116" s="9" customFormat="1" ht="13.5">
      <c r="E116" s="11"/>
    </row>
    <row r="117" s="9" customFormat="1" ht="13.5">
      <c r="E117" s="11"/>
    </row>
    <row r="118" s="9" customFormat="1" ht="13.5">
      <c r="E118" s="11"/>
    </row>
    <row r="119" s="9" customFormat="1" ht="13.5">
      <c r="E119" s="11"/>
    </row>
    <row r="120" spans="1:5" s="9" customFormat="1" ht="13.5">
      <c r="A120" s="37"/>
      <c r="E120" s="11"/>
    </row>
    <row r="121" spans="1:5" s="9" customFormat="1" ht="13.5">
      <c r="A121" s="37"/>
      <c r="E121" s="11"/>
    </row>
    <row r="122" spans="1:5" s="9" customFormat="1" ht="13.5">
      <c r="A122" s="37"/>
      <c r="E122" s="11"/>
    </row>
    <row r="123" spans="1:5" s="9" customFormat="1" ht="13.5">
      <c r="A123" s="37"/>
      <c r="E123" s="11"/>
    </row>
    <row r="124" spans="1:5" s="9" customFormat="1" ht="13.5">
      <c r="A124" s="37"/>
      <c r="E124" s="11"/>
    </row>
    <row r="125" spans="1:5" s="9" customFormat="1" ht="13.5">
      <c r="A125" s="37"/>
      <c r="E125" s="11"/>
    </row>
    <row r="126" spans="1:5" s="9" customFormat="1" ht="13.5">
      <c r="A126" s="37"/>
      <c r="E126" s="11"/>
    </row>
    <row r="127" spans="1:5" s="9" customFormat="1" ht="13.5">
      <c r="A127" s="37"/>
      <c r="E127" s="11"/>
    </row>
    <row r="128" spans="1:5" s="9" customFormat="1" ht="13.5">
      <c r="A128" s="37"/>
      <c r="E128" s="11"/>
    </row>
    <row r="129" spans="1:5" s="9" customFormat="1" ht="13.5">
      <c r="A129" s="37"/>
      <c r="E129" s="11"/>
    </row>
    <row r="130" spans="1:5" s="9" customFormat="1" ht="13.5">
      <c r="A130" s="37"/>
      <c r="E130" s="11"/>
    </row>
    <row r="131" spans="1:5" s="9" customFormat="1" ht="13.5">
      <c r="A131" s="37"/>
      <c r="E131" s="11"/>
    </row>
    <row r="132" spans="1:5" s="9" customFormat="1" ht="13.5">
      <c r="A132" s="37"/>
      <c r="E132" s="11"/>
    </row>
    <row r="133" spans="1:5" s="9" customFormat="1" ht="13.5">
      <c r="A133" s="37"/>
      <c r="E133" s="11"/>
    </row>
    <row r="134" spans="1:5" s="9" customFormat="1" ht="13.5">
      <c r="A134" s="37"/>
      <c r="E134" s="11"/>
    </row>
    <row r="135" spans="1:5" s="9" customFormat="1" ht="13.5">
      <c r="A135" s="37"/>
      <c r="E135" s="11"/>
    </row>
    <row r="136" spans="1:5" s="9" customFormat="1" ht="13.5">
      <c r="A136" s="37"/>
      <c r="E136" s="11"/>
    </row>
    <row r="137" spans="1:5" s="9" customFormat="1" ht="13.5">
      <c r="A137" s="37"/>
      <c r="E137" s="11"/>
    </row>
    <row r="138" spans="1:5" s="9" customFormat="1" ht="13.5">
      <c r="A138" s="37"/>
      <c r="E138" s="11"/>
    </row>
    <row r="139" spans="1:5" s="9" customFormat="1" ht="13.5">
      <c r="A139" s="37"/>
      <c r="E139" s="11"/>
    </row>
    <row r="140" spans="1:5" s="9" customFormat="1" ht="13.5">
      <c r="A140" s="37"/>
      <c r="E140" s="11"/>
    </row>
    <row r="141" spans="1:5" s="9" customFormat="1" ht="13.5">
      <c r="A141" s="37"/>
      <c r="E141" s="11"/>
    </row>
    <row r="142" spans="1:5" s="9" customFormat="1" ht="13.5">
      <c r="A142" s="37"/>
      <c r="E142" s="11"/>
    </row>
    <row r="143" spans="1:5" s="9" customFormat="1" ht="13.5">
      <c r="A143" s="37"/>
      <c r="E143" s="11"/>
    </row>
    <row r="144" spans="1:5" s="9" customFormat="1" ht="13.5">
      <c r="A144" s="37"/>
      <c r="E144" s="11"/>
    </row>
    <row r="145" spans="1:5" s="9" customFormat="1" ht="13.5">
      <c r="A145" s="37"/>
      <c r="E145" s="11"/>
    </row>
    <row r="146" spans="1:5" s="9" customFormat="1" ht="13.5">
      <c r="A146" s="37"/>
      <c r="E146" s="11"/>
    </row>
    <row r="147" spans="1:5" s="9" customFormat="1" ht="13.5">
      <c r="A147" s="37"/>
      <c r="E147" s="11"/>
    </row>
    <row r="148" spans="1:5" s="9" customFormat="1" ht="13.5">
      <c r="A148" s="37"/>
      <c r="E148" s="11"/>
    </row>
    <row r="149" spans="1:5" s="9" customFormat="1" ht="13.5">
      <c r="A149" s="37"/>
      <c r="E149" s="11"/>
    </row>
    <row r="150" spans="1:5" s="9" customFormat="1" ht="13.5">
      <c r="A150" s="37"/>
      <c r="E150" s="11"/>
    </row>
    <row r="151" spans="1:5" s="9" customFormat="1" ht="13.5">
      <c r="A151" s="37"/>
      <c r="E151" s="11"/>
    </row>
    <row r="152" spans="1:5" s="9" customFormat="1" ht="13.5">
      <c r="A152" s="37"/>
      <c r="E152" s="11"/>
    </row>
    <row r="153" spans="1:5" s="9" customFormat="1" ht="13.5">
      <c r="A153" s="37"/>
      <c r="E153" s="11"/>
    </row>
    <row r="154" spans="1:5" s="9" customFormat="1" ht="13.5">
      <c r="A154" s="37"/>
      <c r="E154" s="11"/>
    </row>
    <row r="155" spans="1:5" s="9" customFormat="1" ht="13.5">
      <c r="A155" s="37"/>
      <c r="E155" s="11"/>
    </row>
    <row r="156" spans="1:5" s="9" customFormat="1" ht="13.5">
      <c r="A156" s="37"/>
      <c r="E156" s="11"/>
    </row>
    <row r="157" spans="1:5" s="9" customFormat="1" ht="13.5">
      <c r="A157" s="37"/>
      <c r="E157" s="11"/>
    </row>
    <row r="158" spans="1:5" s="9" customFormat="1" ht="13.5">
      <c r="A158" s="37"/>
      <c r="E158" s="11"/>
    </row>
    <row r="159" spans="1:5" s="9" customFormat="1" ht="13.5">
      <c r="A159" s="37"/>
      <c r="E159" s="11"/>
    </row>
    <row r="160" spans="1:5" s="9" customFormat="1" ht="13.5">
      <c r="A160" s="37"/>
      <c r="E160" s="11"/>
    </row>
    <row r="161" spans="1:5" s="9" customFormat="1" ht="13.5">
      <c r="A161" s="37"/>
      <c r="E161" s="11"/>
    </row>
    <row r="162" spans="1:5" s="9" customFormat="1" ht="13.5">
      <c r="A162" s="37"/>
      <c r="E162" s="11"/>
    </row>
    <row r="163" spans="1:5" s="9" customFormat="1" ht="13.5">
      <c r="A163" s="37"/>
      <c r="E163" s="11"/>
    </row>
    <row r="164" spans="1:5" s="9" customFormat="1" ht="13.5">
      <c r="A164" s="37"/>
      <c r="E164" s="11"/>
    </row>
    <row r="165" spans="1:5" s="9" customFormat="1" ht="13.5">
      <c r="A165" s="37"/>
      <c r="E165" s="11"/>
    </row>
    <row r="166" spans="1:5" s="9" customFormat="1" ht="13.5">
      <c r="A166" s="37"/>
      <c r="E166" s="11"/>
    </row>
    <row r="167" spans="1:5" s="9" customFormat="1" ht="13.5">
      <c r="A167" s="37"/>
      <c r="E167" s="11"/>
    </row>
    <row r="168" spans="1:5" s="9" customFormat="1" ht="13.5">
      <c r="A168" s="37"/>
      <c r="E168" s="11"/>
    </row>
    <row r="169" spans="1:5" s="9" customFormat="1" ht="13.5">
      <c r="A169" s="37"/>
      <c r="E169" s="11"/>
    </row>
    <row r="170" spans="1:5" s="9" customFormat="1" ht="13.5">
      <c r="A170" s="37"/>
      <c r="E170" s="11"/>
    </row>
    <row r="171" spans="1:5" s="9" customFormat="1" ht="13.5">
      <c r="A171" s="37"/>
      <c r="E171" s="11"/>
    </row>
    <row r="172" spans="1:5" s="9" customFormat="1" ht="13.5">
      <c r="A172" s="37"/>
      <c r="E172" s="11"/>
    </row>
    <row r="173" spans="1:5" s="9" customFormat="1" ht="13.5">
      <c r="A173" s="37"/>
      <c r="E173" s="11"/>
    </row>
    <row r="174" spans="1:5" s="9" customFormat="1" ht="13.5">
      <c r="A174" s="37"/>
      <c r="E174" s="11"/>
    </row>
    <row r="175" spans="1:5" s="9" customFormat="1" ht="13.5">
      <c r="A175" s="37"/>
      <c r="E175" s="11"/>
    </row>
    <row r="176" spans="1:5" s="9" customFormat="1" ht="13.5">
      <c r="A176" s="37"/>
      <c r="E176" s="11"/>
    </row>
    <row r="177" spans="1:5" s="9" customFormat="1" ht="13.5">
      <c r="A177" s="37"/>
      <c r="E177" s="11"/>
    </row>
    <row r="178" spans="1:5" s="9" customFormat="1" ht="13.5">
      <c r="A178" s="37"/>
      <c r="E178" s="11"/>
    </row>
    <row r="179" spans="1:5" s="9" customFormat="1" ht="13.5">
      <c r="A179" s="37"/>
      <c r="E179" s="11"/>
    </row>
    <row r="180" spans="1:5" s="9" customFormat="1" ht="13.5">
      <c r="A180" s="37"/>
      <c r="E180" s="11"/>
    </row>
    <row r="181" spans="1:5" s="9" customFormat="1" ht="13.5">
      <c r="A181" s="37"/>
      <c r="E181" s="11"/>
    </row>
    <row r="182" spans="1:5" s="9" customFormat="1" ht="13.5">
      <c r="A182" s="37"/>
      <c r="E182" s="11"/>
    </row>
    <row r="183" spans="1:5" s="9" customFormat="1" ht="13.5">
      <c r="A183" s="37"/>
      <c r="E183" s="11"/>
    </row>
    <row r="184" spans="1:5" s="9" customFormat="1" ht="13.5">
      <c r="A184" s="37"/>
      <c r="E184" s="11"/>
    </row>
    <row r="185" spans="1:5" s="9" customFormat="1" ht="13.5">
      <c r="A185" s="37"/>
      <c r="E185" s="11"/>
    </row>
    <row r="186" spans="1:5" s="9" customFormat="1" ht="13.5">
      <c r="A186" s="37"/>
      <c r="E186" s="11"/>
    </row>
    <row r="187" spans="1:5" s="9" customFormat="1" ht="13.5">
      <c r="A187" s="37"/>
      <c r="E187" s="11"/>
    </row>
    <row r="188" spans="1:5" s="9" customFormat="1" ht="13.5">
      <c r="A188" s="37"/>
      <c r="E188" s="11"/>
    </row>
    <row r="189" spans="1:5" s="9" customFormat="1" ht="13.5">
      <c r="A189" s="37"/>
      <c r="E189" s="11"/>
    </row>
    <row r="190" spans="1:5" s="9" customFormat="1" ht="13.5">
      <c r="A190" s="37"/>
      <c r="E190" s="11"/>
    </row>
    <row r="191" spans="1:5" s="9" customFormat="1" ht="13.5">
      <c r="A191" s="37"/>
      <c r="E191" s="11"/>
    </row>
    <row r="192" spans="1:5" s="9" customFormat="1" ht="13.5">
      <c r="A192" s="37"/>
      <c r="E192" s="11"/>
    </row>
    <row r="193" spans="1:5" s="9" customFormat="1" ht="13.5">
      <c r="A193" s="37"/>
      <c r="E193" s="11"/>
    </row>
    <row r="194" spans="1:5" s="9" customFormat="1" ht="13.5">
      <c r="A194" s="37"/>
      <c r="E194" s="11"/>
    </row>
    <row r="195" spans="1:5" s="9" customFormat="1" ht="13.5">
      <c r="A195" s="37"/>
      <c r="E195" s="11"/>
    </row>
    <row r="196" spans="1:5" s="9" customFormat="1" ht="13.5">
      <c r="A196" s="37"/>
      <c r="E196" s="11"/>
    </row>
    <row r="197" spans="1:5" s="9" customFormat="1" ht="13.5">
      <c r="A197" s="37"/>
      <c r="E197" s="11"/>
    </row>
    <row r="198" spans="1:5" s="9" customFormat="1" ht="13.5">
      <c r="A198" s="37"/>
      <c r="E198" s="11"/>
    </row>
    <row r="199" spans="1:5" s="9" customFormat="1" ht="13.5">
      <c r="A199" s="37"/>
      <c r="E199" s="11"/>
    </row>
    <row r="200" spans="1:5" s="9" customFormat="1" ht="13.5">
      <c r="A200" s="37"/>
      <c r="E200" s="11"/>
    </row>
    <row r="201" spans="1:5" s="9" customFormat="1" ht="13.5">
      <c r="A201" s="37"/>
      <c r="E201" s="11"/>
    </row>
    <row r="202" spans="1:5" s="9" customFormat="1" ht="13.5">
      <c r="A202" s="37"/>
      <c r="E202" s="11"/>
    </row>
    <row r="203" spans="1:5" s="9" customFormat="1" ht="13.5">
      <c r="A203" s="37"/>
      <c r="E203" s="11"/>
    </row>
    <row r="204" spans="1:5" s="9" customFormat="1" ht="13.5">
      <c r="A204" s="37"/>
      <c r="E204" s="11"/>
    </row>
    <row r="205" spans="1:5" s="9" customFormat="1" ht="13.5">
      <c r="A205" s="37"/>
      <c r="E205" s="11"/>
    </row>
    <row r="206" spans="1:5" s="9" customFormat="1" ht="13.5">
      <c r="A206" s="37"/>
      <c r="E206" s="11"/>
    </row>
    <row r="207" spans="1:5" s="9" customFormat="1" ht="13.5">
      <c r="A207" s="37"/>
      <c r="E207" s="11"/>
    </row>
    <row r="208" spans="1:5" s="9" customFormat="1" ht="13.5">
      <c r="A208" s="37"/>
      <c r="E208" s="11"/>
    </row>
    <row r="209" spans="1:5" s="9" customFormat="1" ht="13.5">
      <c r="A209" s="37"/>
      <c r="E209" s="11"/>
    </row>
    <row r="210" spans="1:5" s="9" customFormat="1" ht="13.5">
      <c r="A210" s="37"/>
      <c r="E210" s="11"/>
    </row>
    <row r="211" spans="1:5" s="9" customFormat="1" ht="13.5">
      <c r="A211" s="37"/>
      <c r="E211" s="11"/>
    </row>
    <row r="212" spans="1:5" s="9" customFormat="1" ht="13.5">
      <c r="A212" s="37"/>
      <c r="E212" s="11"/>
    </row>
    <row r="213" spans="1:5" s="9" customFormat="1" ht="13.5">
      <c r="A213" s="37"/>
      <c r="E213" s="11"/>
    </row>
    <row r="214" spans="1:5" s="9" customFormat="1" ht="13.5">
      <c r="A214" s="37"/>
      <c r="E214" s="11"/>
    </row>
    <row r="215" spans="1:5" s="9" customFormat="1" ht="13.5">
      <c r="A215" s="37"/>
      <c r="E215" s="11"/>
    </row>
    <row r="216" spans="1:5" s="9" customFormat="1" ht="13.5">
      <c r="A216" s="37"/>
      <c r="E216" s="11"/>
    </row>
    <row r="217" spans="1:5" s="9" customFormat="1" ht="13.5">
      <c r="A217" s="37"/>
      <c r="E217" s="11"/>
    </row>
    <row r="218" spans="1:5" s="9" customFormat="1" ht="13.5">
      <c r="A218" s="37"/>
      <c r="E218" s="11"/>
    </row>
    <row r="219" spans="1:5" s="9" customFormat="1" ht="13.5">
      <c r="A219" s="37"/>
      <c r="E219" s="11"/>
    </row>
    <row r="220" spans="1:5" s="9" customFormat="1" ht="13.5">
      <c r="A220" s="37"/>
      <c r="E220" s="11"/>
    </row>
    <row r="221" spans="1:5" s="9" customFormat="1" ht="13.5">
      <c r="A221" s="37"/>
      <c r="E221" s="11"/>
    </row>
    <row r="222" spans="1:5" s="9" customFormat="1" ht="13.5">
      <c r="A222" s="37"/>
      <c r="E222" s="11"/>
    </row>
    <row r="223" spans="1:5" s="9" customFormat="1" ht="13.5">
      <c r="A223" s="37"/>
      <c r="E223" s="11"/>
    </row>
    <row r="224" spans="1:5" s="9" customFormat="1" ht="13.5">
      <c r="A224" s="37"/>
      <c r="E224" s="11"/>
    </row>
    <row r="225" spans="1:5" s="9" customFormat="1" ht="13.5">
      <c r="A225" s="37"/>
      <c r="E225" s="11"/>
    </row>
    <row r="226" spans="1:5" s="9" customFormat="1" ht="13.5">
      <c r="A226" s="37"/>
      <c r="E226" s="11"/>
    </row>
    <row r="227" spans="1:5" s="9" customFormat="1" ht="13.5">
      <c r="A227" s="37"/>
      <c r="E227" s="11"/>
    </row>
    <row r="228" spans="1:5" s="9" customFormat="1" ht="13.5">
      <c r="A228" s="37"/>
      <c r="E228" s="11"/>
    </row>
    <row r="229" spans="1:5" s="9" customFormat="1" ht="13.5">
      <c r="A229" s="37"/>
      <c r="E229" s="11"/>
    </row>
    <row r="230" spans="1:5" s="9" customFormat="1" ht="13.5">
      <c r="A230" s="37"/>
      <c r="E230" s="11"/>
    </row>
    <row r="231" spans="1:5" s="9" customFormat="1" ht="13.5">
      <c r="A231" s="37"/>
      <c r="E231" s="11"/>
    </row>
    <row r="232" spans="1:5" s="9" customFormat="1" ht="13.5">
      <c r="A232" s="37"/>
      <c r="E232" s="11"/>
    </row>
    <row r="233" spans="1:5" s="9" customFormat="1" ht="13.5">
      <c r="A233" s="37"/>
      <c r="E233" s="11"/>
    </row>
    <row r="234" spans="1:5" s="9" customFormat="1" ht="13.5">
      <c r="A234" s="37"/>
      <c r="E234" s="11"/>
    </row>
    <row r="235" spans="1:5" s="9" customFormat="1" ht="13.5">
      <c r="A235" s="37"/>
      <c r="E235" s="11"/>
    </row>
    <row r="236" spans="1:5" s="9" customFormat="1" ht="13.5">
      <c r="A236" s="37"/>
      <c r="E236" s="11"/>
    </row>
    <row r="237" spans="1:5" s="9" customFormat="1" ht="13.5">
      <c r="A237" s="37"/>
      <c r="E237" s="11"/>
    </row>
    <row r="238" spans="1:5" s="9" customFormat="1" ht="13.5">
      <c r="A238" s="37"/>
      <c r="E238" s="11"/>
    </row>
    <row r="239" spans="1:5" s="9" customFormat="1" ht="13.5">
      <c r="A239" s="37"/>
      <c r="E239" s="11"/>
    </row>
    <row r="240" spans="1:5" s="9" customFormat="1" ht="13.5">
      <c r="A240" s="37"/>
      <c r="E240" s="11"/>
    </row>
    <row r="241" spans="1:5" s="9" customFormat="1" ht="13.5">
      <c r="A241" s="37"/>
      <c r="E241" s="11"/>
    </row>
    <row r="242" spans="1:5" s="9" customFormat="1" ht="13.5">
      <c r="A242" s="37"/>
      <c r="E242" s="11"/>
    </row>
    <row r="243" spans="1:5" s="9" customFormat="1" ht="13.5">
      <c r="A243" s="37"/>
      <c r="E243" s="11"/>
    </row>
    <row r="244" spans="1:5" s="9" customFormat="1" ht="13.5">
      <c r="A244" s="37"/>
      <c r="E244" s="11"/>
    </row>
    <row r="245" spans="1:5" s="9" customFormat="1" ht="13.5">
      <c r="A245" s="37"/>
      <c r="E245" s="11"/>
    </row>
    <row r="246" spans="1:5" s="9" customFormat="1" ht="13.5">
      <c r="A246" s="37"/>
      <c r="E246" s="11"/>
    </row>
    <row r="247" spans="1:5" s="9" customFormat="1" ht="13.5">
      <c r="A247" s="37"/>
      <c r="E247" s="11"/>
    </row>
    <row r="248" spans="1:5" s="9" customFormat="1" ht="13.5">
      <c r="A248" s="37"/>
      <c r="E248" s="11"/>
    </row>
    <row r="249" spans="1:5" s="9" customFormat="1" ht="13.5">
      <c r="A249" s="37"/>
      <c r="E249" s="11"/>
    </row>
    <row r="250" spans="1:5" s="9" customFormat="1" ht="13.5">
      <c r="A250" s="37"/>
      <c r="E250" s="11"/>
    </row>
    <row r="251" spans="1:5" s="9" customFormat="1" ht="13.5">
      <c r="A251" s="37"/>
      <c r="E251" s="11"/>
    </row>
    <row r="252" spans="1:5" s="9" customFormat="1" ht="13.5">
      <c r="A252" s="37"/>
      <c r="E252" s="11"/>
    </row>
    <row r="253" spans="1:5" s="9" customFormat="1" ht="13.5">
      <c r="A253" s="37"/>
      <c r="E253" s="11"/>
    </row>
    <row r="254" spans="1:5" s="9" customFormat="1" ht="13.5">
      <c r="A254" s="37"/>
      <c r="E254" s="11"/>
    </row>
    <row r="255" spans="1:5" s="9" customFormat="1" ht="13.5">
      <c r="A255" s="37"/>
      <c r="E255" s="11"/>
    </row>
    <row r="256" spans="1:5" s="9" customFormat="1" ht="13.5">
      <c r="A256" s="37"/>
      <c r="E256" s="11"/>
    </row>
    <row r="257" spans="1:5" s="9" customFormat="1" ht="13.5">
      <c r="A257" s="37"/>
      <c r="E257" s="11"/>
    </row>
    <row r="258" spans="1:5" s="9" customFormat="1" ht="13.5">
      <c r="A258" s="37"/>
      <c r="E258" s="11"/>
    </row>
    <row r="259" spans="1:5" s="9" customFormat="1" ht="13.5">
      <c r="A259" s="37"/>
      <c r="E259" s="11"/>
    </row>
    <row r="260" spans="1:5" s="9" customFormat="1" ht="13.5">
      <c r="A260" s="37"/>
      <c r="E260" s="11"/>
    </row>
    <row r="261" spans="1:5" s="9" customFormat="1" ht="13.5">
      <c r="A261" s="37"/>
      <c r="E261" s="11"/>
    </row>
    <row r="262" spans="1:5" s="9" customFormat="1" ht="13.5">
      <c r="A262" s="37"/>
      <c r="E262" s="11"/>
    </row>
    <row r="263" spans="1:5" s="9" customFormat="1" ht="13.5">
      <c r="A263" s="37"/>
      <c r="E263" s="11"/>
    </row>
    <row r="264" spans="1:5" s="9" customFormat="1" ht="13.5">
      <c r="A264" s="37"/>
      <c r="E264" s="11"/>
    </row>
    <row r="265" spans="1:5" s="9" customFormat="1" ht="13.5">
      <c r="A265" s="37"/>
      <c r="E265" s="11"/>
    </row>
    <row r="266" spans="1:5" s="9" customFormat="1" ht="13.5">
      <c r="A266" s="37"/>
      <c r="E266" s="11"/>
    </row>
    <row r="267" spans="1:5" s="9" customFormat="1" ht="13.5">
      <c r="A267" s="37"/>
      <c r="E267" s="11"/>
    </row>
    <row r="268" spans="1:5" s="9" customFormat="1" ht="13.5">
      <c r="A268" s="37"/>
      <c r="E268" s="11"/>
    </row>
    <row r="269" spans="1:5" s="9" customFormat="1" ht="13.5">
      <c r="A269" s="37"/>
      <c r="E269" s="11"/>
    </row>
    <row r="270" spans="1:5" s="9" customFormat="1" ht="13.5">
      <c r="A270" s="37"/>
      <c r="E270" s="11"/>
    </row>
    <row r="271" spans="1:5" s="9" customFormat="1" ht="13.5">
      <c r="A271" s="37"/>
      <c r="E271" s="11"/>
    </row>
    <row r="272" spans="1:5" s="9" customFormat="1" ht="13.5">
      <c r="A272" s="37"/>
      <c r="E272" s="11"/>
    </row>
    <row r="273" spans="1:5" s="9" customFormat="1" ht="13.5">
      <c r="A273" s="37"/>
      <c r="E273" s="11"/>
    </row>
    <row r="274" spans="1:5" s="9" customFormat="1" ht="13.5">
      <c r="A274" s="37"/>
      <c r="E274" s="11"/>
    </row>
    <row r="275" spans="1:5" s="9" customFormat="1" ht="13.5">
      <c r="A275" s="37"/>
      <c r="E275" s="11"/>
    </row>
    <row r="276" spans="1:5" s="9" customFormat="1" ht="13.5">
      <c r="A276" s="37"/>
      <c r="E276" s="11"/>
    </row>
    <row r="277" spans="1:5" s="9" customFormat="1" ht="13.5">
      <c r="A277" s="37"/>
      <c r="E277" s="11"/>
    </row>
    <row r="278" spans="1:5" s="9" customFormat="1" ht="13.5">
      <c r="A278" s="37"/>
      <c r="E278" s="11"/>
    </row>
    <row r="279" spans="1:5" s="9" customFormat="1" ht="13.5">
      <c r="A279" s="37"/>
      <c r="E279" s="11"/>
    </row>
    <row r="280" spans="1:5" s="9" customFormat="1" ht="13.5">
      <c r="A280" s="37"/>
      <c r="E280" s="11"/>
    </row>
    <row r="281" spans="1:5" s="9" customFormat="1" ht="13.5">
      <c r="A281" s="37"/>
      <c r="E281" s="11"/>
    </row>
    <row r="282" spans="1:5" s="9" customFormat="1" ht="13.5">
      <c r="A282" s="37"/>
      <c r="E282" s="11"/>
    </row>
    <row r="283" spans="1:5" s="9" customFormat="1" ht="13.5">
      <c r="A283" s="37"/>
      <c r="E283" s="11"/>
    </row>
    <row r="284" spans="1:5" s="9" customFormat="1" ht="13.5">
      <c r="A284" s="37"/>
      <c r="E284" s="11"/>
    </row>
    <row r="285" spans="1:5" s="9" customFormat="1" ht="13.5">
      <c r="A285" s="37"/>
      <c r="E285" s="11"/>
    </row>
    <row r="286" spans="1:5" s="9" customFormat="1" ht="13.5">
      <c r="A286" s="37"/>
      <c r="E286" s="11"/>
    </row>
    <row r="287" spans="1:5" s="9" customFormat="1" ht="13.5">
      <c r="A287" s="37"/>
      <c r="E287" s="11"/>
    </row>
    <row r="288" spans="1:5" s="9" customFormat="1" ht="13.5">
      <c r="A288" s="37"/>
      <c r="E288" s="11"/>
    </row>
    <row r="289" spans="1:5" s="9" customFormat="1" ht="13.5">
      <c r="A289" s="37"/>
      <c r="E289" s="11"/>
    </row>
    <row r="290" spans="1:5" s="9" customFormat="1" ht="13.5">
      <c r="A290" s="37"/>
      <c r="E290" s="11"/>
    </row>
    <row r="291" spans="1:5" s="9" customFormat="1" ht="13.5">
      <c r="A291" s="37"/>
      <c r="E291" s="11"/>
    </row>
    <row r="292" spans="1:5" s="9" customFormat="1" ht="13.5">
      <c r="A292" s="37"/>
      <c r="E292" s="11"/>
    </row>
    <row r="293" spans="1:5" s="9" customFormat="1" ht="13.5">
      <c r="A293" s="37"/>
      <c r="E293" s="11"/>
    </row>
    <row r="294" spans="1:5" s="9" customFormat="1" ht="13.5">
      <c r="A294" s="37"/>
      <c r="E294" s="11"/>
    </row>
    <row r="295" spans="1:5" s="9" customFormat="1" ht="13.5">
      <c r="A295" s="37"/>
      <c r="E295" s="11"/>
    </row>
    <row r="296" spans="1:5" s="9" customFormat="1" ht="13.5">
      <c r="A296" s="37"/>
      <c r="E296" s="11"/>
    </row>
    <row r="297" spans="1:5" s="9" customFormat="1" ht="13.5">
      <c r="A297" s="37"/>
      <c r="E297" s="11"/>
    </row>
    <row r="298" spans="1:5" s="9" customFormat="1" ht="13.5">
      <c r="A298" s="37"/>
      <c r="E298" s="11"/>
    </row>
    <row r="299" spans="1:5" s="9" customFormat="1" ht="13.5">
      <c r="A299" s="37"/>
      <c r="E299" s="11"/>
    </row>
    <row r="300" spans="1:5" s="9" customFormat="1" ht="13.5">
      <c r="A300" s="37"/>
      <c r="E300" s="11"/>
    </row>
    <row r="301" spans="1:5" s="9" customFormat="1" ht="13.5">
      <c r="A301" s="37"/>
      <c r="E301" s="11"/>
    </row>
    <row r="302" spans="1:5" s="9" customFormat="1" ht="13.5">
      <c r="A302" s="37"/>
      <c r="E302" s="11"/>
    </row>
    <row r="303" spans="1:5" s="9" customFormat="1" ht="13.5">
      <c r="A303" s="37"/>
      <c r="E303" s="11"/>
    </row>
    <row r="304" spans="1:5" s="9" customFormat="1" ht="13.5">
      <c r="A304" s="37"/>
      <c r="E304" s="11"/>
    </row>
    <row r="305" spans="1:5" s="9" customFormat="1" ht="13.5">
      <c r="A305" s="37"/>
      <c r="E305" s="11"/>
    </row>
    <row r="306" spans="1:5" s="9" customFormat="1" ht="13.5">
      <c r="A306" s="37"/>
      <c r="E306" s="11"/>
    </row>
    <row r="307" spans="1:5" s="9" customFormat="1" ht="13.5">
      <c r="A307" s="37"/>
      <c r="E307" s="11"/>
    </row>
    <row r="308" spans="1:5" s="9" customFormat="1" ht="13.5">
      <c r="A308" s="37"/>
      <c r="E308" s="11"/>
    </row>
    <row r="309" spans="1:5" s="9" customFormat="1" ht="13.5">
      <c r="A309" s="37"/>
      <c r="E309" s="11"/>
    </row>
    <row r="310" spans="1:5" s="9" customFormat="1" ht="13.5">
      <c r="A310" s="37"/>
      <c r="E310" s="11"/>
    </row>
    <row r="311" spans="1:5" s="9" customFormat="1" ht="13.5">
      <c r="A311" s="37"/>
      <c r="E311" s="11"/>
    </row>
    <row r="312" spans="1:5" s="9" customFormat="1" ht="13.5">
      <c r="A312" s="37"/>
      <c r="E312" s="11"/>
    </row>
    <row r="313" spans="1:5" s="9" customFormat="1" ht="13.5">
      <c r="A313" s="37"/>
      <c r="E313" s="11"/>
    </row>
    <row r="314" spans="1:5" s="9" customFormat="1" ht="13.5">
      <c r="A314" s="37"/>
      <c r="E314" s="11"/>
    </row>
    <row r="315" spans="1:5" s="9" customFormat="1" ht="13.5">
      <c r="A315" s="37"/>
      <c r="E315" s="11"/>
    </row>
    <row r="316" spans="1:5" s="9" customFormat="1" ht="13.5">
      <c r="A316" s="37"/>
      <c r="E316" s="11"/>
    </row>
    <row r="317" spans="1:5" s="9" customFormat="1" ht="13.5">
      <c r="A317" s="37"/>
      <c r="E317" s="11"/>
    </row>
    <row r="318" spans="1:5" s="9" customFormat="1" ht="13.5">
      <c r="A318" s="37"/>
      <c r="E318" s="11"/>
    </row>
    <row r="319" spans="1:5" s="9" customFormat="1" ht="13.5">
      <c r="A319" s="37"/>
      <c r="E319" s="11"/>
    </row>
    <row r="320" spans="1:5" s="9" customFormat="1" ht="13.5">
      <c r="A320" s="37"/>
      <c r="E320" s="11"/>
    </row>
    <row r="321" spans="1:5" s="9" customFormat="1" ht="13.5">
      <c r="A321" s="37"/>
      <c r="E321" s="11"/>
    </row>
    <row r="322" spans="1:5" s="9" customFormat="1" ht="13.5">
      <c r="A322" s="37"/>
      <c r="E322" s="11"/>
    </row>
    <row r="323" spans="1:5" s="9" customFormat="1" ht="13.5">
      <c r="A323" s="37"/>
      <c r="E323" s="11"/>
    </row>
    <row r="324" spans="1:5" s="9" customFormat="1" ht="13.5">
      <c r="A324" s="37"/>
      <c r="E324" s="11"/>
    </row>
    <row r="325" spans="1:5" s="9" customFormat="1" ht="13.5">
      <c r="A325" s="37"/>
      <c r="E325" s="11"/>
    </row>
    <row r="326" spans="1:5" s="9" customFormat="1" ht="13.5">
      <c r="A326" s="37"/>
      <c r="E326" s="11"/>
    </row>
    <row r="327" s="9" customFormat="1" ht="13.5">
      <c r="E327" s="11"/>
    </row>
    <row r="328" s="9" customFormat="1" ht="13.5">
      <c r="E328" s="11"/>
    </row>
    <row r="329" s="9" customFormat="1" ht="13.5">
      <c r="E329" s="11"/>
    </row>
    <row r="330" s="9" customFormat="1" ht="13.5">
      <c r="E330" s="11"/>
    </row>
    <row r="331" s="9" customFormat="1" ht="13.5">
      <c r="E331" s="11"/>
    </row>
    <row r="332" s="9" customFormat="1" ht="13.5">
      <c r="E332" s="11"/>
    </row>
    <row r="333" s="9" customFormat="1" ht="13.5">
      <c r="E333" s="11"/>
    </row>
    <row r="334" s="9" customFormat="1" ht="13.5">
      <c r="E334" s="11"/>
    </row>
    <row r="335" s="9" customFormat="1" ht="13.5">
      <c r="E335" s="11"/>
    </row>
    <row r="336" s="9" customFormat="1" ht="13.5">
      <c r="E336" s="11"/>
    </row>
    <row r="337" s="9" customFormat="1" ht="13.5">
      <c r="E337" s="11"/>
    </row>
    <row r="338" s="9" customFormat="1" ht="13.5">
      <c r="E338" s="11"/>
    </row>
    <row r="339" s="9" customFormat="1" ht="13.5">
      <c r="E339" s="11"/>
    </row>
    <row r="340" s="9" customFormat="1" ht="13.5">
      <c r="E340" s="11"/>
    </row>
    <row r="341" s="9" customFormat="1" ht="13.5">
      <c r="E341" s="11"/>
    </row>
    <row r="342" s="9" customFormat="1" ht="13.5">
      <c r="E342" s="11"/>
    </row>
    <row r="343" s="9" customFormat="1" ht="13.5">
      <c r="E343" s="11"/>
    </row>
    <row r="344" s="9" customFormat="1" ht="13.5">
      <c r="E344" s="11"/>
    </row>
    <row r="345" s="9" customFormat="1" ht="13.5">
      <c r="E345" s="11"/>
    </row>
    <row r="346" s="9" customFormat="1" ht="13.5">
      <c r="E346" s="11"/>
    </row>
    <row r="347" s="9" customFormat="1" ht="13.5">
      <c r="E347" s="11"/>
    </row>
    <row r="348" s="9" customFormat="1" ht="13.5">
      <c r="E348" s="11"/>
    </row>
    <row r="349" s="9" customFormat="1" ht="13.5">
      <c r="E349" s="11"/>
    </row>
    <row r="350" s="9" customFormat="1" ht="13.5">
      <c r="E350" s="11"/>
    </row>
    <row r="351" s="9" customFormat="1" ht="13.5">
      <c r="E351" s="11"/>
    </row>
    <row r="352" s="9" customFormat="1" ht="13.5">
      <c r="E352" s="11"/>
    </row>
    <row r="353" s="9" customFormat="1" ht="13.5">
      <c r="E353" s="11"/>
    </row>
    <row r="354" s="9" customFormat="1" ht="13.5">
      <c r="E354" s="11"/>
    </row>
    <row r="355" s="9" customFormat="1" ht="13.5">
      <c r="E355" s="11"/>
    </row>
    <row r="356" s="9" customFormat="1" ht="13.5">
      <c r="E356" s="11"/>
    </row>
    <row r="357" s="9" customFormat="1" ht="13.5">
      <c r="E357" s="11"/>
    </row>
    <row r="358" s="9" customFormat="1" ht="13.5">
      <c r="E358" s="11"/>
    </row>
    <row r="359" s="9" customFormat="1" ht="13.5">
      <c r="E359" s="11"/>
    </row>
    <row r="360" s="9" customFormat="1" ht="13.5">
      <c r="E360" s="11"/>
    </row>
    <row r="361" s="9" customFormat="1" ht="13.5">
      <c r="E361" s="11"/>
    </row>
    <row r="362" s="9" customFormat="1" ht="13.5">
      <c r="E362" s="11"/>
    </row>
    <row r="363" s="9" customFormat="1" ht="13.5">
      <c r="E363" s="11"/>
    </row>
    <row r="364" s="9" customFormat="1" ht="13.5">
      <c r="E364" s="11"/>
    </row>
    <row r="365" s="9" customFormat="1" ht="13.5">
      <c r="E365" s="11"/>
    </row>
    <row r="366" s="9" customFormat="1" ht="13.5">
      <c r="E366" s="11"/>
    </row>
    <row r="367" s="9" customFormat="1" ht="13.5">
      <c r="E367" s="11"/>
    </row>
    <row r="368" s="9" customFormat="1" ht="13.5">
      <c r="E368" s="11"/>
    </row>
    <row r="369" s="9" customFormat="1" ht="13.5">
      <c r="E369" s="11"/>
    </row>
    <row r="370" s="9" customFormat="1" ht="13.5">
      <c r="E370" s="11"/>
    </row>
    <row r="371" s="9" customFormat="1" ht="13.5">
      <c r="E371" s="11"/>
    </row>
    <row r="372" s="9" customFormat="1" ht="13.5">
      <c r="E372" s="11"/>
    </row>
    <row r="373" s="9" customFormat="1" ht="13.5">
      <c r="E373" s="11"/>
    </row>
    <row r="374" s="9" customFormat="1" ht="13.5">
      <c r="E374" s="11"/>
    </row>
    <row r="375" s="9" customFormat="1" ht="13.5">
      <c r="E375" s="11"/>
    </row>
    <row r="376" s="9" customFormat="1" ht="13.5">
      <c r="E376" s="11"/>
    </row>
    <row r="377" s="9" customFormat="1" ht="13.5">
      <c r="E377" s="11"/>
    </row>
    <row r="378" s="9" customFormat="1" ht="13.5">
      <c r="E378" s="11"/>
    </row>
    <row r="379" s="9" customFormat="1" ht="13.5">
      <c r="E379" s="11"/>
    </row>
    <row r="380" s="9" customFormat="1" ht="13.5">
      <c r="E380" s="11"/>
    </row>
    <row r="381" s="9" customFormat="1" ht="13.5">
      <c r="E381" s="11"/>
    </row>
    <row r="382" s="9" customFormat="1" ht="13.5">
      <c r="E382" s="11"/>
    </row>
    <row r="383" s="9" customFormat="1" ht="13.5">
      <c r="E383" s="11"/>
    </row>
    <row r="384" s="9" customFormat="1" ht="13.5">
      <c r="E384" s="11"/>
    </row>
    <row r="385" s="9" customFormat="1" ht="13.5">
      <c r="E385" s="11"/>
    </row>
    <row r="386" s="9" customFormat="1" ht="13.5">
      <c r="E386" s="11"/>
    </row>
    <row r="387" s="9" customFormat="1" ht="13.5">
      <c r="E387" s="11"/>
    </row>
    <row r="388" s="9" customFormat="1" ht="13.5">
      <c r="E388" s="11"/>
    </row>
    <row r="389" s="9" customFormat="1" ht="13.5">
      <c r="E389" s="11"/>
    </row>
    <row r="390" s="9" customFormat="1" ht="13.5">
      <c r="E390" s="11"/>
    </row>
    <row r="391" s="9" customFormat="1" ht="13.5">
      <c r="E391" s="11"/>
    </row>
    <row r="392" s="9" customFormat="1" ht="13.5">
      <c r="E392" s="11"/>
    </row>
    <row r="393" s="9" customFormat="1" ht="13.5">
      <c r="E393" s="11"/>
    </row>
    <row r="394" s="9" customFormat="1" ht="13.5">
      <c r="E394" s="11"/>
    </row>
    <row r="395" s="9" customFormat="1" ht="13.5">
      <c r="E395" s="11"/>
    </row>
    <row r="396" s="9" customFormat="1" ht="13.5">
      <c r="E396" s="11"/>
    </row>
    <row r="397" s="9" customFormat="1" ht="13.5">
      <c r="E397" s="11"/>
    </row>
    <row r="398" s="9" customFormat="1" ht="13.5">
      <c r="E398" s="11"/>
    </row>
    <row r="399" s="9" customFormat="1" ht="13.5">
      <c r="E399" s="11"/>
    </row>
    <row r="400" s="9" customFormat="1" ht="13.5">
      <c r="E400" s="11"/>
    </row>
    <row r="401" s="9" customFormat="1" ht="13.5">
      <c r="E401" s="11"/>
    </row>
    <row r="402" s="9" customFormat="1" ht="13.5">
      <c r="E402" s="11"/>
    </row>
    <row r="403" s="9" customFormat="1" ht="13.5">
      <c r="E403" s="11"/>
    </row>
    <row r="404" s="9" customFormat="1" ht="13.5">
      <c r="E404" s="11"/>
    </row>
    <row r="405" s="9" customFormat="1" ht="13.5">
      <c r="E405" s="11"/>
    </row>
    <row r="406" s="9" customFormat="1" ht="13.5">
      <c r="E406" s="11"/>
    </row>
    <row r="407" s="9" customFormat="1" ht="13.5">
      <c r="E407" s="11"/>
    </row>
    <row r="408" s="9" customFormat="1" ht="13.5">
      <c r="E408" s="11"/>
    </row>
    <row r="409" s="9" customFormat="1" ht="13.5">
      <c r="E409" s="11"/>
    </row>
    <row r="410" s="9" customFormat="1" ht="13.5">
      <c r="E410" s="11"/>
    </row>
    <row r="411" s="9" customFormat="1" ht="13.5">
      <c r="E411" s="11"/>
    </row>
    <row r="412" s="9" customFormat="1" ht="13.5">
      <c r="E412" s="11"/>
    </row>
    <row r="413" s="9" customFormat="1" ht="13.5">
      <c r="E413" s="11"/>
    </row>
    <row r="414" s="9" customFormat="1" ht="13.5">
      <c r="E414" s="11"/>
    </row>
    <row r="415" s="9" customFormat="1" ht="13.5">
      <c r="E415" s="11"/>
    </row>
    <row r="416" s="9" customFormat="1" ht="13.5">
      <c r="E416" s="11"/>
    </row>
    <row r="417" s="9" customFormat="1" ht="13.5">
      <c r="E417" s="11"/>
    </row>
    <row r="418" s="9" customFormat="1" ht="13.5">
      <c r="E418" s="11"/>
    </row>
    <row r="419" s="9" customFormat="1" ht="13.5">
      <c r="E419" s="11"/>
    </row>
    <row r="420" s="9" customFormat="1" ht="13.5">
      <c r="E420" s="11"/>
    </row>
    <row r="421" s="9" customFormat="1" ht="13.5">
      <c r="E421" s="11"/>
    </row>
    <row r="422" s="9" customFormat="1" ht="13.5">
      <c r="E422" s="11"/>
    </row>
    <row r="423" s="9" customFormat="1" ht="13.5">
      <c r="E423" s="11"/>
    </row>
    <row r="424" s="9" customFormat="1" ht="13.5">
      <c r="E424" s="11"/>
    </row>
    <row r="425" s="9" customFormat="1" ht="13.5">
      <c r="E425" s="11"/>
    </row>
    <row r="426" s="9" customFormat="1" ht="13.5">
      <c r="E426" s="11"/>
    </row>
    <row r="427" s="9" customFormat="1" ht="13.5">
      <c r="E427" s="11"/>
    </row>
    <row r="428" s="9" customFormat="1" ht="13.5">
      <c r="E428" s="11"/>
    </row>
    <row r="429" s="9" customFormat="1" ht="13.5">
      <c r="E429" s="11"/>
    </row>
    <row r="430" s="9" customFormat="1" ht="13.5">
      <c r="E430" s="11"/>
    </row>
    <row r="431" s="9" customFormat="1" ht="13.5">
      <c r="E431" s="11"/>
    </row>
    <row r="432" s="9" customFormat="1" ht="13.5">
      <c r="E432" s="11"/>
    </row>
    <row r="433" s="9" customFormat="1" ht="13.5">
      <c r="E433" s="11"/>
    </row>
    <row r="434" s="9" customFormat="1" ht="13.5">
      <c r="E434" s="11"/>
    </row>
    <row r="435" s="9" customFormat="1" ht="13.5">
      <c r="E435" s="11"/>
    </row>
    <row r="436" s="9" customFormat="1" ht="13.5">
      <c r="E436" s="11"/>
    </row>
    <row r="437" s="9" customFormat="1" ht="13.5">
      <c r="E437" s="11"/>
    </row>
    <row r="438" s="9" customFormat="1" ht="13.5">
      <c r="E438" s="11"/>
    </row>
    <row r="439" s="9" customFormat="1" ht="13.5">
      <c r="E439" s="11"/>
    </row>
    <row r="440" s="9" customFormat="1" ht="13.5">
      <c r="E440" s="11"/>
    </row>
    <row r="441" s="9" customFormat="1" ht="13.5">
      <c r="E441" s="11"/>
    </row>
    <row r="442" s="9" customFormat="1" ht="13.5">
      <c r="E442" s="11"/>
    </row>
    <row r="443" s="9" customFormat="1" ht="13.5">
      <c r="E443" s="11"/>
    </row>
    <row r="444" s="9" customFormat="1" ht="13.5">
      <c r="E444" s="11"/>
    </row>
    <row r="445" s="9" customFormat="1" ht="13.5">
      <c r="E445" s="11"/>
    </row>
    <row r="446" s="9" customFormat="1" ht="13.5">
      <c r="E446" s="11"/>
    </row>
    <row r="447" s="9" customFormat="1" ht="13.5">
      <c r="E447" s="11"/>
    </row>
    <row r="448" s="9" customFormat="1" ht="13.5">
      <c r="E448" s="11"/>
    </row>
    <row r="449" s="9" customFormat="1" ht="13.5">
      <c r="E449" s="11"/>
    </row>
  </sheetData>
  <printOptions/>
  <pageMargins left="0.75" right="0.26" top="0.76" bottom="0.79" header="0.5" footer="0.5"/>
  <pageSetup horizontalDpi="600" verticalDpi="600" orientation="portrait" paperSize="9" r:id="rId2"/>
  <headerFooter alignWithMargins="0">
    <oddFooter>&amp;C&amp;"Times New Roman,Regular"Page 4 of 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 </cp:lastModifiedBy>
  <cp:lastPrinted>2009-03-30T07:03:42Z</cp:lastPrinted>
  <dcterms:created xsi:type="dcterms:W3CDTF">2000-08-16T06:25:24Z</dcterms:created>
  <dcterms:modified xsi:type="dcterms:W3CDTF">2009-03-30T07:34:25Z</dcterms:modified>
  <cp:category/>
  <cp:version/>
  <cp:contentType/>
  <cp:contentStatus/>
</cp:coreProperties>
</file>